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yduartgo_banrep_gov_co/Documents/Documents/Yadira Duarte Banrep/Jefatura sección regulacion y analisis/Estados financieros y Notas del BANREP/Notas estados financieros 2024 - 2023/"/>
    </mc:Choice>
  </mc:AlternateContent>
  <xr:revisionPtr revIDLastSave="75" documentId="8_{04371FBC-6263-4D51-9D4C-58AD41404B56}" xr6:coauthVersionLast="47" xr6:coauthVersionMax="47" xr10:uidLastSave="{FE56F49D-BF5C-4377-A486-C15A2DF344CC}"/>
  <bookViews>
    <workbookView xWindow="-120" yWindow="-120" windowWidth="20730" windowHeight="11160" tabRatio="525" xr2:uid="{00000000-000D-0000-FFFF-FFFF00000000}"/>
  </bookViews>
  <sheets>
    <sheet name="Histórico Est. de Sit. Financie" sheetId="33" r:id="rId1"/>
  </sheets>
  <definedNames>
    <definedName name="__trm1">#REF!</definedName>
    <definedName name="_Order1" hidden="1">255</definedName>
    <definedName name="_Order2" hidden="1">255</definedName>
    <definedName name="_rin08" localSheetId="0">OFFSET(ACOMTI1,0,MATCH(#REF!,#REF!,0)-1,ROWS(ACOMTI1),COLUMNS(ACOMTI1))</definedName>
    <definedName name="_rin08">OFFSET(ACOMTI1,0,MATCH(#REF!,#REF!,0)-1,ROWS(ACOMTI1),COLUMNS(ACOMTI1))</definedName>
    <definedName name="_Rin1" localSheetId="0">OFFSET(ACOMTC1,0,MATCH(#REF!,#REF!,0)-1,ROWS(ACOMTC1),COLUMNS(ACOMTC1))</definedName>
    <definedName name="_Rin1">OFFSET(ACOMTC1,0,MATCH(#REF!,#REF!,0)-1,ROWS(ACOMTC1),COLUMNS(ACOMTC1))</definedName>
    <definedName name="_trm1">#REF!</definedName>
    <definedName name="A" localSheetId="0">OFFSET(ACOMTC1,0,MATCH(#REF!,#REF!,0)-1,ROWS(ACOMTC1),COLUMNS(ACOMTC1))</definedName>
    <definedName name="A">OFFSET(ACOMTC1,0,MATCH(#REF!,#REF!,0)-1,ROWS(ACOMTC1),COLUMNS(ACOMTC1))</definedName>
    <definedName name="ACOMTC1ACT" localSheetId="0">OFFSET(ACOMTC1,0,MATCH(#REF!,#REF!,0)-1,ROWS(ACOMTC1),COLUMNS(ACOMTC1))</definedName>
    <definedName name="ACOMTC1ACT">OFFSET(ACOMTC1,0,MATCH(#REF!,#REF!,0)-1,ROWS(ACOMTC1),COLUMNS(ACOMTC1))</definedName>
    <definedName name="ACOMTC1ACT2" localSheetId="0">OFFSET(ACOMTC1,0,MATCH(#REF!,#REF!,0)-1,ROWS(ACOMTC1),COLUMNS(ACOMTC1))</definedName>
    <definedName name="ACOMTC1ACT2">OFFSET(ACOMTC1,0,MATCH(#REF!,#REF!,0)-1,ROWS(ACOMTC1),COLUMNS(ACOMTC1))</definedName>
    <definedName name="ACOMTC1BAR" localSheetId="0">OFFSET(ACOMTC1,0,MATCH(#REF!,#REF!,0)-1,ROWS(ACOMTC1),COLUMNS(ACOMTC1))</definedName>
    <definedName name="ACOMTC1BAR">OFFSET(ACOMTC1,0,MATCH(#REF!,#REF!,0)-1,ROWS(ACOMTC1),COLUMNS(ACOMTC1))</definedName>
    <definedName name="ACOMTC1BAR2" localSheetId="0">OFFSET(ACOMTC1,0,MATCH(#REF!,#REF!,0)-1,ROWS(ACOMTC1),COLUMNS(ACOMTC1))</definedName>
    <definedName name="ACOMTC1BAR2">OFFSET(ACOMTC1,0,MATCH(#REF!,#REF!,0)-1,ROWS(ACOMTC1),COLUMNS(ACOMTC1))</definedName>
    <definedName name="ACOMTC1CON" localSheetId="0">OFFSET(ACOMTC1,0,MATCH(#REF!,#REF!,0)-1,ROWS(ACOMTC1),COLUMNS(ACOMTC1))</definedName>
    <definedName name="ACOMTC1CON">OFFSET(ACOMTC1,0,MATCH(#REF!,#REF!,0)-1,ROWS(ACOMTC1),COLUMNS(ACOMTC1))</definedName>
    <definedName name="ACOMTC1CON2" localSheetId="0">OFFSET(ACOMTC1,0,MATCH(#REF!,#REF!,0)-1,ROWS(ACOMTC1),COLUMNS(ACOMTC1))</definedName>
    <definedName name="ACOMTC1CON2">OFFSET(ACOMTC1,0,MATCH(#REF!,#REF!,0)-1,ROWS(ACOMTC1),COLUMNS(ACOMTC1))</definedName>
    <definedName name="ACOMTC1GOL" localSheetId="0">OFFSET(ACOMTC1,0,MATCH(#REF!,#REF!,0)-1,ROWS(ACOMTC1),COLUMNS(ACOMTC1))</definedName>
    <definedName name="ACOMTC1GOL">OFFSET(ACOMTC1,0,MATCH(#REF!,#REF!,0)-1,ROWS(ACOMTC1),COLUMNS(ACOMTC1))</definedName>
    <definedName name="ACOMTC1GOL2" localSheetId="0">OFFSET(ACOMTC1,0,MATCH(#REF!,#REF!,0)-1,ROWS(ACOMTC1),COLUMNS(ACOMTC1))</definedName>
    <definedName name="ACOMTC1GOL2">OFFSET(ACOMTC1,0,MATCH(#REF!,#REF!,0)-1,ROWS(ACOMTC1),COLUMNS(ACOMTC1))</definedName>
    <definedName name="ACOMTC1IND" localSheetId="0">OFFSET(ACOMTC1,0,MATCH(#REF!,#REF!,0)-1,ROWS(ACOMTC1),COLUMNS(ACOMTC1))</definedName>
    <definedName name="ACOMTC1IND">OFFSET(ACOMTC1,0,MATCH(#REF!,#REF!,0)-1,ROWS(ACOMTC1),COLUMNS(ACOMTC1))</definedName>
    <definedName name="ACOMTC1IND2" localSheetId="0">OFFSET(ACOMTC1,0,MATCH(#REF!,#REF!,0)-1,ROWS(ACOMTC1),COLUMNS(ACOMTC1))</definedName>
    <definedName name="ACOMTC1IND2">OFFSET(ACOMTC1,0,MATCH(#REF!,#REF!,0)-1,ROWS(ACOMTC1),COLUMNS(ACOMTC1))</definedName>
    <definedName name="ACOMTC1JPM" localSheetId="0">OFFSET(ACOMTC1,0,MATCH(#REF!,#REF!,0)-1,ROWS(ACOMTC1),COLUMNS(ACOMTC1))</definedName>
    <definedName name="ACOMTC1JPM">OFFSET(ACOMTC1,0,MATCH(#REF!,#REF!,0)-1,ROWS(ACOMTC1),COLUMNS(ACOMTC1))</definedName>
    <definedName name="ACOMTC1JPM2" localSheetId="0">OFFSET(ACOMTC1,0,MATCH(#REF!,#REF!,0)-1,ROWS(ACOMTC1),COLUMNS(ACOMTC1))</definedName>
    <definedName name="ACOMTC1JPM2">OFFSET(ACOMTC1,0,MATCH(#REF!,#REF!,0)-1,ROWS(ACOMTC1),COLUMNS(ACOMTC1))</definedName>
    <definedName name="ACOMTC1PAS" localSheetId="0">OFFSET(ACOMTC1,0,MATCH(#REF!,#REF!,0)-1,ROWS(ACOMTC1),COLUMNS(ACOMTC1))</definedName>
    <definedName name="ACOMTC1PAS">OFFSET(ACOMTC1,0,MATCH(#REF!,#REF!,0)-1,ROWS(ACOMTC1),COLUMNS(ACOMTC1))</definedName>
    <definedName name="ACOMTC1PAS2" localSheetId="0">OFFSET(ACOMTC1,0,MATCH(#REF!,#REF!,0)-1,ROWS(ACOMTC1),COLUMNS(ACOMTC1))</definedName>
    <definedName name="ACOMTC1PAS2">OFFSET(ACOMTC1,0,MATCH(#REF!,#REF!,0)-1,ROWS(ACOMTC1),COLUMNS(ACOMTC1))</definedName>
    <definedName name="ACOMTI1">OFFSET(#REF!,MATCH(#REF!,#REF!,0)-12,0,12,1)</definedName>
    <definedName name="ACOMTI1ACT" localSheetId="0">OFFSET(ACOMTI1,0,MATCH(#REF!,#REF!,0)-1,ROWS(ACOMTI1),COLUMNS(ACOMTI1))</definedName>
    <definedName name="ACOMTI1ACT">OFFSET(ACOMTI1,0,MATCH(#REF!,#REF!,0)-1,ROWS(ACOMTI1),COLUMNS(ACOMTI1))</definedName>
    <definedName name="ACOMTI1ACT2" localSheetId="0">OFFSET(ACOMTI1,0,MATCH(#REF!,#REF!,0)-1,ROWS(ACOMTI1),COLUMNS(ACOMTI1))</definedName>
    <definedName name="ACOMTI1ACT2">OFFSET(ACOMTI1,0,MATCH(#REF!,#REF!,0)-1,ROWS(ACOMTI1),COLUMNS(ACOMTI1))</definedName>
    <definedName name="ACOMTI1BAR" localSheetId="0">OFFSET(ACOMTI1,0,MATCH(#REF!,#REF!,0)-1,ROWS(ACOMTI1),COLUMNS(ACOMTI1))</definedName>
    <definedName name="ACOMTI1BAR">OFFSET(ACOMTI1,0,MATCH(#REF!,#REF!,0)-1,ROWS(ACOMTI1),COLUMNS(ACOMTI1))</definedName>
    <definedName name="ACOMTI1BAR2" localSheetId="0">OFFSET(ACOMTI1,0,MATCH(#REF!,#REF!,0)-1,ROWS(ACOMTI1),COLUMNS(ACOMTI1))</definedName>
    <definedName name="ACOMTI1BAR2">OFFSET(ACOMTI1,0,MATCH(#REF!,#REF!,0)-1,ROWS(ACOMTI1),COLUMNS(ACOMTI1))</definedName>
    <definedName name="ACOMTI1CON" localSheetId="0">OFFSET(ACOMTI1,0,MATCH(#REF!,#REF!,0)-1,ROWS(ACOMTI1),COLUMNS(ACOMTI1))</definedName>
    <definedName name="ACOMTI1CON">OFFSET(ACOMTI1,0,MATCH(#REF!,#REF!,0)-1,ROWS(ACOMTI1),COLUMNS(ACOMTI1))</definedName>
    <definedName name="ACOMTI1CON2" localSheetId="0">OFFSET(ACOMTI1,0,MATCH(#REF!,#REF!,0)-1,ROWS(ACOMTI1),COLUMNS(ACOMTI1))</definedName>
    <definedName name="ACOMTI1CON2">OFFSET(ACOMTI1,0,MATCH(#REF!,#REF!,0)-1,ROWS(ACOMTI1),COLUMNS(ACOMTI1))</definedName>
    <definedName name="ACOMTI1GOL" localSheetId="0">OFFSET(ACOMTI1,0,MATCH(#REF!,#REF!,0)-1,ROWS(ACOMTI1),COLUMNS(ACOMTI1))</definedName>
    <definedName name="ACOMTI1GOL">OFFSET(ACOMTI1,0,MATCH(#REF!,#REF!,0)-1,ROWS(ACOMTI1),COLUMNS(ACOMTI1))</definedName>
    <definedName name="ACOMTI1GOL2" localSheetId="0">OFFSET(ACOMTI1,0,MATCH(#REF!,#REF!,0)-1,ROWS(ACOMTI1),COLUMNS(ACOMTI1))</definedName>
    <definedName name="ACOMTI1GOL2">OFFSET(ACOMTI1,0,MATCH(#REF!,#REF!,0)-1,ROWS(ACOMTI1),COLUMNS(ACOMTI1))</definedName>
    <definedName name="ACOMTI1IND" localSheetId="0">OFFSET(ACOMTI1,0,MATCH(#REF!,#REF!,0)-1,ROWS(ACOMTI1),COLUMNS(ACOMTI1))</definedName>
    <definedName name="ACOMTI1IND">OFFSET(ACOMTI1,0,MATCH(#REF!,#REF!,0)-1,ROWS(ACOMTI1),COLUMNS(ACOMTI1))</definedName>
    <definedName name="ACOMTI1IND2" localSheetId="0">OFFSET(ACOMTI1,0,MATCH(#REF!,#REF!,0)-1,ROWS(ACOMTI1),COLUMNS(ACOMTI1))</definedName>
    <definedName name="ACOMTI1IND2">OFFSET(ACOMTI1,0,MATCH(#REF!,#REF!,0)-1,ROWS(ACOMTI1),COLUMNS(ACOMTI1))</definedName>
    <definedName name="ACOMTI1JPM" localSheetId="0">OFFSET(ACOMTI1,0,MATCH(#REF!,#REF!,0)-1,ROWS(ACOMTI1),COLUMNS(ACOMTI1))</definedName>
    <definedName name="ACOMTI1JPM">OFFSET(ACOMTI1,0,MATCH(#REF!,#REF!,0)-1,ROWS(ACOMTI1),COLUMNS(ACOMTI1))</definedName>
    <definedName name="ACOMTI1JPM2" localSheetId="0">OFFSET(ACOMTI1,0,MATCH(#REF!,#REF!,0)-1,ROWS(ACOMTI1),COLUMNS(ACOMTI1))</definedName>
    <definedName name="ACOMTI1JPM2">OFFSET(ACOMTI1,0,MATCH(#REF!,#REF!,0)-1,ROWS(ACOMTI1),COLUMNS(ACOMTI1))</definedName>
    <definedName name="ACOMTI1PAS" localSheetId="0">OFFSET(ACOMTI1,0,MATCH(#REF!,#REF!,0)-1,ROWS(ACOMTI1),COLUMNS(ACOMTI1))</definedName>
    <definedName name="ACOMTI1PAS">OFFSET(ACOMTI1,0,MATCH(#REF!,#REF!,0)-1,ROWS(ACOMTI1),COLUMNS(ACOMTI1))</definedName>
    <definedName name="ACOMTI1PAS2" localSheetId="0">OFFSET(ACOMTI1,0,MATCH(#REF!,#REF!,0)-1,ROWS(ACOMTI1),COLUMNS(ACOMTI1))</definedName>
    <definedName name="ACOMTI1PAS2">OFFSET(ACOMTI1,0,MATCH(#REF!,#REF!,0)-1,ROWS(ACOMTI1),COLUMNS(ACOMTI1))</definedName>
    <definedName name="ACOMTOT">OFFSET(#REF!,MATCH(#REF!,#REF!,0)-12,0,12,1)</definedName>
    <definedName name="ACOMTOT1">OFFSET(#REF!,MATCH(#REF!,#REF!,0)-12,0,12,1)</definedName>
    <definedName name="ACOMTOT1ACT" localSheetId="0">OFFSET(ACOMTOT1,0,MATCH(#REF!,#REF!,0)-1,ROWS(ACOMTOT1),COLUMNS(ACOMTOT1))</definedName>
    <definedName name="ACOMTOT1ACT">OFFSET(ACOMTOT1,0,MATCH(#REF!,#REF!,0)-1,ROWS(ACOMTOT1),COLUMNS(ACOMTOT1))</definedName>
    <definedName name="ACOMTOT1ACT2" localSheetId="0">OFFSET(ACOMTOT1,0,MATCH(#REF!,#REF!,0)-1,ROWS(ACOMTOT1),COLUMNS(ACOMTOT1))</definedName>
    <definedName name="ACOMTOT1ACT2">OFFSET(ACOMTOT1,0,MATCH(#REF!,#REF!,0)-1,ROWS(ACOMTOT1),COLUMNS(ACOMTOT1))</definedName>
    <definedName name="ACOMTOT1BAR" localSheetId="0">OFFSET(ACOMTOT1,0,MATCH(#REF!,#REF!,0)-1,ROWS(ACOMTOT1),COLUMNS(ACOMTOT1))</definedName>
    <definedName name="ACOMTOT1BAR">OFFSET(ACOMTOT1,0,MATCH(#REF!,#REF!,0)-1,ROWS(ACOMTOT1),COLUMNS(ACOMTOT1))</definedName>
    <definedName name="ACOMTOT1BAR2" localSheetId="0">OFFSET(ACOMTOT1,0,MATCH(#REF!,#REF!,0)-1,ROWS(ACOMTOT1),COLUMNS(ACOMTOT1))</definedName>
    <definedName name="ACOMTOT1BAR2">OFFSET(ACOMTOT1,0,MATCH(#REF!,#REF!,0)-1,ROWS(ACOMTOT1),COLUMNS(ACOMTOT1))</definedName>
    <definedName name="ACOMTOT1CON" localSheetId="0">OFFSET(ACOMTOT1,0,MATCH(#REF!,#REF!,0)-1,ROWS(ACOMTOT1),COLUMNS(ACOMTOT1))</definedName>
    <definedName name="ACOMTOT1CON">OFFSET(ACOMTOT1,0,MATCH(#REF!,#REF!,0)-1,ROWS(ACOMTOT1),COLUMNS(ACOMTOT1))</definedName>
    <definedName name="ACOMTOT1CON2" localSheetId="0">OFFSET(ACOMTOT1,0,MATCH(#REF!,#REF!,0)-1,ROWS(ACOMTOT1),COLUMNS(ACOMTOT1))</definedName>
    <definedName name="ACOMTOT1CON2">OFFSET(ACOMTOT1,0,MATCH(#REF!,#REF!,0)-1,ROWS(ACOMTOT1),COLUMNS(ACOMTOT1))</definedName>
    <definedName name="ACOMTOT1GO" localSheetId="0">OFFSET(ACOMTOT1,0,MATCH(#REF!,#REF!,0)-1,ROWS(ACOMTOT1),COLUMNS(ACOMTOT1))</definedName>
    <definedName name="ACOMTOT1GO">OFFSET(ACOMTOT1,0,MATCH(#REF!,#REF!,0)-1,ROWS(ACOMTOT1),COLUMNS(ACOMTOT1))</definedName>
    <definedName name="ACOMTOT1GOL" localSheetId="0">OFFSET(ACOMTOT1,0,MATCH(#REF!,#REF!,0)-1,ROWS(ACOMTOT1),COLUMNS(ACOMTOT1))</definedName>
    <definedName name="ACOMTOT1GOL">OFFSET(ACOMTOT1,0,MATCH(#REF!,#REF!,0)-1,ROWS(ACOMTOT1),COLUMNS(ACOMTOT1))</definedName>
    <definedName name="ACOMTOT1GOL2" localSheetId="0">OFFSET(ACOMTOT1,0,MATCH(#REF!,#REF!,0)-1,ROWS(ACOMTOT1),COLUMNS(ACOMTOT1))</definedName>
    <definedName name="ACOMTOT1GOL2">OFFSET(ACOMTOT1,0,MATCH(#REF!,#REF!,0)-1,ROWS(ACOMTOT1),COLUMNS(ACOMTOT1))</definedName>
    <definedName name="ACOMTOT1IND" localSheetId="0">OFFSET(ACOMTOT1,0,MATCH(#REF!,#REF!,0)-1,ROWS(ACOMTOT1),COLUMNS(ACOMTOT1))</definedName>
    <definedName name="ACOMTOT1IND">OFFSET(ACOMTOT1,0,MATCH(#REF!,#REF!,0)-1,ROWS(ACOMTOT1),COLUMNS(ACOMTOT1))</definedName>
    <definedName name="ACOMTOT1IND2" localSheetId="0">OFFSET(ACOMTOT1,0,MATCH(#REF!,#REF!,0)-1,ROWS(ACOMTOT1),COLUMNS(ACOMTOT1))</definedName>
    <definedName name="ACOMTOT1IND2">OFFSET(ACOMTOT1,0,MATCH(#REF!,#REF!,0)-1,ROWS(ACOMTOT1),COLUMNS(ACOMTOT1))</definedName>
    <definedName name="ACOMTOT1INDICEPASIVO" localSheetId="0">OFFSET(ACOMTOT1,0,MATCH(#REF!,#REF!,0)-1,ROWS(ACOMTOT1),COLUMNS(ACOMTOT1))</definedName>
    <definedName name="ACOMTOT1INDICEPASIVO">OFFSET(ACOMTOT1,0,MATCH(#REF!,#REF!,0)-1,ROWS(ACOMTOT1),COLUMNS(ACOMTOT1))</definedName>
    <definedName name="ACOMTOT1JPM" localSheetId="0">OFFSET(ACOMTOT1,0,MATCH(#REF!,#REF!,0)-1,ROWS(ACOMTOT1),COLUMNS(ACOMTOT1))</definedName>
    <definedName name="ACOMTOT1JPM">OFFSET(ACOMTOT1,0,MATCH(#REF!,#REF!,0)-1,ROWS(ACOMTOT1),COLUMNS(ACOMTOT1))</definedName>
    <definedName name="ACOMTOT1JPM2" localSheetId="0">OFFSET(ACOMTOT1,0,MATCH(#REF!,#REF!,0)-1,ROWS(ACOMTOT1),COLUMNS(ACOMTOT1))</definedName>
    <definedName name="ACOMTOT1JPM2">OFFSET(ACOMTOT1,0,MATCH(#REF!,#REF!,0)-1,ROWS(ACOMTOT1),COLUMNS(ACOMTOT1))</definedName>
    <definedName name="ACOMTOT1PAS" localSheetId="0">OFFSET(ACOMTOT1,0,MATCH(#REF!,#REF!,0)-1,ROWS(ACOMTOT1),COLUMNS(ACOMTOT1))</definedName>
    <definedName name="ACOMTOT1PAS">OFFSET(ACOMTOT1,0,MATCH(#REF!,#REF!,0)-1,ROWS(ACOMTOT1),COLUMNS(ACOMTOT1))</definedName>
    <definedName name="ACOMTOT1PAS2" localSheetId="0">OFFSET(ACOMTOT1,0,MATCH(#REF!,#REF!,0)-1,ROWS(ACOMTOT1),COLUMNS(ACOMTOT1))</definedName>
    <definedName name="ACOMTOT1PAS2">OFFSET(ACOMTOT1,0,MATCH(#REF!,#REF!,0)-1,ROWS(ACOMTOT1),COLUMNS(ACOMTOT1))</definedName>
    <definedName name="ACORTOR">OFFSET(#REF!,MATCH(#REF!,#REF!,0)-MONTH(#REF!),0,MONTH(#REF!),1)</definedName>
    <definedName name="Acum_codigo">#REF!</definedName>
    <definedName name="adopcion" localSheetId="0">OFFSET(ACOMTC1,0,MATCH(#REF!,#REF!,0)-1,ROWS(ACOMTC1),COLUMNS(ACOMTC1))</definedName>
    <definedName name="adopcion">OFFSET(ACOMTC1,0,MATCH(#REF!,#REF!,0)-1,ROWS(ACOMTC1),COLUMNS(ACOMTC1))</definedName>
    <definedName name="Amortizacion">#REF!</definedName>
    <definedName name="AÑOANT">OFFSET(#REF!,MATCH(#REF!,#REF!,0)-24,0,12,1)</definedName>
    <definedName name="AÑOANT2">OFFSET(#REF!,MATCH(#REF!,#REF!,0)-36,0,12,1)</definedName>
    <definedName name="AÑOS">OFFSET(#REF!,0,0,COUNTA(#REF!),1)</definedName>
    <definedName name="_xlnm.Print_Area" localSheetId="0">'Histórico Est. de Sit. Financie'!$A$8:$AA$62</definedName>
    <definedName name="_xlnm.Print_Area">#REF!</definedName>
    <definedName name="CASA">OFFSET(#REF!,0,0,COUNTA(#REF!),1)</definedName>
    <definedName name="Clasificación">#REF!</definedName>
    <definedName name="consecutivo">#REF!</definedName>
    <definedName name="CPI">#REF!</definedName>
    <definedName name="CUATRO" localSheetId="0">#REF!</definedName>
    <definedName name="CUATRO">#REF!</definedName>
    <definedName name="DOS" localSheetId="0">#REF!</definedName>
    <definedName name="DOS">#REF!</definedName>
    <definedName name="eje_acum">#REF!</definedName>
    <definedName name="EUR">#REF!</definedName>
    <definedName name="FESTIVOS">OFFSET(#REF!,0,0,COUNT(#REF!),1)</definedName>
    <definedName name="g" localSheetId="0">OFFSET(ACOMTOT1,0,MATCH(#REF!,#REF!,0)-1,ROWS(ACOMTOT1),COLUMNS(ACOMTOT1))</definedName>
    <definedName name="g">OFFSET(ACOMTOT1,0,MATCH(#REF!,#REF!,0)-1,ROWS(ACOMTOT1),COLUMNS(ACOMTOT1))</definedName>
    <definedName name="gmm" localSheetId="0">OFFSET(ACOMTC1,0,MATCH(#REF!,#REF!,0)-1,ROWS(ACOMTC1),COLUMNS(ACOMTC1))</definedName>
    <definedName name="gmm">OFFSET(ACOMTC1,0,MATCH(#REF!,#REF!,0)-1,ROWS(ACOMTC1),COLUMNS(ACOMTC1))</definedName>
    <definedName name="Goldman">#REF!</definedName>
    <definedName name="_xlnm.Recorder" localSheetId="0">#REF!</definedName>
    <definedName name="_xlnm.Recorder">#REF!</definedName>
    <definedName name="HMejoramiento">#REF!</definedName>
    <definedName name="HPruebas">#REF!</definedName>
    <definedName name="HSoftManagement">#REF!</definedName>
    <definedName name="INF">#REF!</definedName>
    <definedName name="inicio02">#REF!</definedName>
    <definedName name="Isuel">#REF!</definedName>
    <definedName name="LCategoria">#REF!</definedName>
    <definedName name="LExpectativaUso">#REF!</definedName>
    <definedName name="LO" localSheetId="0">OFFSET(ACOMTC1,0,MATCH(#REF!,#REF!,0)-1,ROWS(ACOMTC1),COLUMNS(ACOMTC1))</definedName>
    <definedName name="LO">OFFSET(ACOMTC1,0,MATCH(#REF!,#REF!,0)-1,ROWS(ACOMTC1),COLUMNS(ACOMTC1))</definedName>
    <definedName name="LOKIO" localSheetId="0">OFFSET(ACOMTI1,0,MATCH(#REF!,#REF!,0)-1,ROWS(ACOMTI1),COLUMNS(ACOMTI1))</definedName>
    <definedName name="LOKIO">OFFSET(ACOMTI1,0,MATCH(#REF!,#REF!,0)-1,ROWS(ACOMTI1),COLUMNS(ACOMTI1))</definedName>
    <definedName name="Meta">#REF!</definedName>
    <definedName name="nnn" localSheetId="0">OFFSET(ACOMTC1,0,MATCH(#REF!,#REF!,0)-1,ROWS(ACOMTC1),COLUMNS(ACOMTC1))</definedName>
    <definedName name="nnn">OFFSET(ACOMTC1,0,MATCH(#REF!,#REF!,0)-1,ROWS(ACOMTC1),COLUMNS(ACOMTC1))</definedName>
    <definedName name="Opics">#REF!</definedName>
    <definedName name="pesos">#REF!</definedName>
    <definedName name="Principal" localSheetId="0">#REF!</definedName>
    <definedName name="Principal">#REF!</definedName>
    <definedName name="Principal1" localSheetId="0">#REF!</definedName>
    <definedName name="Principal1">#REF!</definedName>
    <definedName name="Principal3" localSheetId="0">#REF!</definedName>
    <definedName name="Principal3">#REF!</definedName>
    <definedName name="RANGCREUR">OFFSET(#REF!,MATCH(CONCATENATE(#REF!,"EUR"),#REF!,0)-1,2,1,8)</definedName>
    <definedName name="RANGCREUR12M">#VALUE!</definedName>
    <definedName name="RANGCREUR1M">#VALUE!</definedName>
    <definedName name="RANGCREUR3M">#VALUE!</definedName>
    <definedName name="RANGCREUR6M">#VALUE!</definedName>
    <definedName name="RANGCREURF">OFFSET(#REF!,MATCH(CONCATENATE(#REF!,"EURF"),#REF!,0)-1,2,1,8)</definedName>
    <definedName name="RANGCRJPY">OFFSET(#REF!,MATCH(CONCATENATE(#REF!,"JPY"),#REF!,0)-1,2,1,8)</definedName>
    <definedName name="RANGCRJPY12M">#VALUE!</definedName>
    <definedName name="RANGCRJPY1M">#VALUE!</definedName>
    <definedName name="RANGCRJPY3M">#VALUE!</definedName>
    <definedName name="RANGCRJPY6M">#VALUE!</definedName>
    <definedName name="RANGCRJPYF">OFFSET(#REF!,MATCH(CONCATENATE(#REF!,"JPYF"),#REF!,0)-1,2,1,8)</definedName>
    <definedName name="RANGCRUSD">OFFSET(#REF!,MATCH(CONCATENATE(#REF!,"USD"),#REF!,0)-1,2,1,8)</definedName>
    <definedName name="RANGCRUSD12M">#VALUE!</definedName>
    <definedName name="RANGCRUSD1M">#VALUE!</definedName>
    <definedName name="RANGCRUSD3M">#VALUE!</definedName>
    <definedName name="RANGCRUSD6M">#VALUE!</definedName>
    <definedName name="RANGCRUSDF">OFFSET(#REF!,MATCH(CONCATENATE(#REF!,"USDF"),#REF!,0)-1,2,1,8)</definedName>
    <definedName name="RANGTCEUR">OFFSET(#REF!,MATCH(#REF!,#REF!,0)-1,MATCH("EUR",#REF!,0)-1,12,1)</definedName>
    <definedName name="RANGTCFECHA">OFFSET(#REF!,MATCH(#REF!,#REF!,0)-1,,12,1)</definedName>
    <definedName name="RANGTCJPY">OFFSET(#REF!,MATCH(#REF!,#REF!,0)-1,MATCH("JPY",#REF!,0)-1,12,1)</definedName>
    <definedName name="Resumen" localSheetId="0" hidden="1">#REF!</definedName>
    <definedName name="Resumen" hidden="1">#REF!</definedName>
    <definedName name="RET_ACTIVO">OFFSET(#REF!,0,0,COUNT(#REF!),1)</definedName>
    <definedName name="Rin" localSheetId="0">OFFSET(ACOMTC1,0,MATCH(#REF!,#REF!,0)-1,ROWS(ACOMTC1),COLUMNS(ACOMTC1))</definedName>
    <definedName name="Rin">OFFSET(ACOMTC1,0,MATCH(#REF!,#REF!,0)-1,ROWS(ACOMTC1),COLUMNS(ACOMTC1))</definedName>
    <definedName name="SALDOS" localSheetId="0">#REF!</definedName>
    <definedName name="SALDOS">#REF!</definedName>
    <definedName name="TablaHistorico" localSheetId="0" hidden="1">#REF!</definedName>
    <definedName name="TablaHistorico" hidden="1">#REF!</definedName>
    <definedName name="tasa">#REF!</definedName>
    <definedName name="TASAS" localSheetId="0">#REF!</definedName>
    <definedName name="TASAS">#REF!</definedName>
    <definedName name="Tfin">#REF!</definedName>
    <definedName name="Tini">#REF!</definedName>
    <definedName name="_xlnm.Print_Titles" localSheetId="0">#REF!</definedName>
    <definedName name="_xlnm.Print_Titles">#REF!</definedName>
    <definedName name="TProAnt">#REF!</definedName>
    <definedName name="TRASPASO" localSheetId="0">#REF!</definedName>
    <definedName name="TRASPASO">#REF!</definedName>
    <definedName name="TRES" localSheetId="0">#REF!</definedName>
    <definedName name="TRES">#REF!</definedName>
    <definedName name="UNO" localSheetId="0">#REF!</definedName>
    <definedName name="UNO">#REF!</definedName>
    <definedName name="valorresidual">#REF!</definedName>
    <definedName name="YYY" localSheetId="0">#REF!</definedName>
    <definedName name="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52" i="33" l="1"/>
  <c r="AF44" i="33"/>
  <c r="AF39" i="33"/>
  <c r="AF28" i="33"/>
  <c r="AF25" i="33"/>
  <c r="AF36" i="33" s="1"/>
  <c r="AF11" i="33"/>
  <c r="AF20" i="33" s="1"/>
  <c r="AF61" i="33" l="1"/>
  <c r="AF62" i="33" l="1"/>
  <c r="AD52" i="33"/>
  <c r="AD44" i="33"/>
  <c r="AD36" i="33"/>
  <c r="AE28" i="33"/>
  <c r="AE25" i="33"/>
  <c r="AE36" i="33" s="1"/>
  <c r="AD11" i="33"/>
  <c r="AE11" i="33"/>
  <c r="AD61" i="33" l="1"/>
  <c r="AE20" i="33"/>
  <c r="AD62" i="33" l="1"/>
  <c r="AE52" i="33" l="1"/>
  <c r="AC52" i="33"/>
  <c r="AB52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B52" i="33"/>
  <c r="AE44" i="33"/>
  <c r="AC44" i="33"/>
  <c r="AB44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B44" i="33"/>
  <c r="AE39" i="33"/>
  <c r="AC39" i="33"/>
  <c r="AB39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B39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D35" i="33"/>
  <c r="C35" i="33"/>
  <c r="B35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B31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B28" i="33"/>
  <c r="AC25" i="33"/>
  <c r="AB25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E35" i="33" s="1"/>
  <c r="D25" i="33"/>
  <c r="C25" i="33"/>
  <c r="B25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AC11" i="33"/>
  <c r="AB11" i="33"/>
  <c r="AA11" i="33"/>
  <c r="AA20" i="33" s="1"/>
  <c r="Z11" i="33"/>
  <c r="Z20" i="33" s="1"/>
  <c r="Y11" i="33"/>
  <c r="Y20" i="33" s="1"/>
  <c r="X11" i="33"/>
  <c r="X20" i="33" s="1"/>
  <c r="W11" i="33"/>
  <c r="W20" i="33" s="1"/>
  <c r="V11" i="33"/>
  <c r="V20" i="33" s="1"/>
  <c r="U11" i="33"/>
  <c r="U20" i="33" s="1"/>
  <c r="T11" i="33"/>
  <c r="T20" i="33" s="1"/>
  <c r="S11" i="33"/>
  <c r="S20" i="33" s="1"/>
  <c r="R11" i="33"/>
  <c r="R20" i="33" s="1"/>
  <c r="Q11" i="33"/>
  <c r="Q20" i="33" s="1"/>
  <c r="P11" i="33"/>
  <c r="P20" i="33" s="1"/>
  <c r="O11" i="33"/>
  <c r="O20" i="33" s="1"/>
  <c r="N11" i="33"/>
  <c r="N20" i="33" s="1"/>
  <c r="M11" i="33"/>
  <c r="M20" i="33" s="1"/>
  <c r="L11" i="33"/>
  <c r="L20" i="33" s="1"/>
  <c r="K11" i="33"/>
  <c r="K20" i="33" s="1"/>
  <c r="J11" i="33"/>
  <c r="J20" i="33" s="1"/>
  <c r="I11" i="33"/>
  <c r="I20" i="33" s="1"/>
  <c r="H11" i="33"/>
  <c r="H20" i="33" s="1"/>
  <c r="G11" i="33"/>
  <c r="G20" i="33" s="1"/>
  <c r="F11" i="33"/>
  <c r="F20" i="33" s="1"/>
  <c r="E11" i="33"/>
  <c r="E20" i="33" s="1"/>
  <c r="D11" i="33"/>
  <c r="D20" i="33" s="1"/>
  <c r="C11" i="33"/>
  <c r="C20" i="33" s="1"/>
  <c r="B11" i="33"/>
  <c r="B20" i="33" s="1"/>
  <c r="F36" i="33" l="1"/>
  <c r="E61" i="33"/>
  <c r="AC61" i="33"/>
  <c r="N36" i="33"/>
  <c r="M61" i="33"/>
  <c r="C36" i="33"/>
  <c r="U61" i="33"/>
  <c r="K36" i="33"/>
  <c r="S36" i="33"/>
  <c r="AA36" i="33"/>
  <c r="AB20" i="33"/>
  <c r="D36" i="33"/>
  <c r="D62" i="33" s="1"/>
  <c r="D64" i="33" s="1"/>
  <c r="L36" i="33"/>
  <c r="T36" i="33"/>
  <c r="AB36" i="33"/>
  <c r="G61" i="33"/>
  <c r="O61" i="33"/>
  <c r="W61" i="33"/>
  <c r="V36" i="33"/>
  <c r="D61" i="33"/>
  <c r="L61" i="33"/>
  <c r="T61" i="33"/>
  <c r="AB61" i="33"/>
  <c r="G36" i="33"/>
  <c r="G62" i="33" s="1"/>
  <c r="G63" i="33" s="1"/>
  <c r="O36" i="33"/>
  <c r="O62" i="33" s="1"/>
  <c r="O64" i="33" s="1"/>
  <c r="W36" i="33"/>
  <c r="H36" i="33"/>
  <c r="P36" i="33"/>
  <c r="X36" i="33"/>
  <c r="I36" i="33"/>
  <c r="B36" i="33"/>
  <c r="J36" i="33"/>
  <c r="J62" i="33" s="1"/>
  <c r="J64" i="33" s="1"/>
  <c r="R36" i="33"/>
  <c r="R62" i="33" s="1"/>
  <c r="R63" i="33" s="1"/>
  <c r="Z36" i="33"/>
  <c r="C61" i="33"/>
  <c r="C62" i="33" s="1"/>
  <c r="C63" i="33" s="1"/>
  <c r="K61" i="33"/>
  <c r="S61" i="33"/>
  <c r="AA61" i="33"/>
  <c r="AC20" i="33"/>
  <c r="M36" i="33"/>
  <c r="U36" i="33"/>
  <c r="AC36" i="33"/>
  <c r="F61" i="33"/>
  <c r="N61" i="33"/>
  <c r="V61" i="33"/>
  <c r="AE61" i="33"/>
  <c r="I61" i="33"/>
  <c r="Q61" i="33"/>
  <c r="Y61" i="33"/>
  <c r="Q36" i="33"/>
  <c r="Y36" i="33"/>
  <c r="B61" i="33"/>
  <c r="J61" i="33"/>
  <c r="R61" i="33"/>
  <c r="Z61" i="33"/>
  <c r="H61" i="33"/>
  <c r="P61" i="33"/>
  <c r="X61" i="33"/>
  <c r="E36" i="33"/>
  <c r="F62" i="33" l="1"/>
  <c r="F64" i="33" s="1"/>
  <c r="M62" i="33"/>
  <c r="M63" i="33" s="1"/>
  <c r="W62" i="33"/>
  <c r="W64" i="33" s="1"/>
  <c r="AC62" i="33"/>
  <c r="AC64" i="33" s="1"/>
  <c r="I62" i="33"/>
  <c r="I63" i="33" s="1"/>
  <c r="AA62" i="33"/>
  <c r="AA63" i="33" s="1"/>
  <c r="V62" i="33"/>
  <c r="V63" i="33" s="1"/>
  <c r="AB62" i="33"/>
  <c r="AB63" i="33" s="1"/>
  <c r="T62" i="33"/>
  <c r="T63" i="33" s="1"/>
  <c r="S62" i="33"/>
  <c r="S63" i="33" s="1"/>
  <c r="K62" i="33"/>
  <c r="K64" i="33" s="1"/>
  <c r="H62" i="33"/>
  <c r="H64" i="33" s="1"/>
  <c r="Y62" i="33"/>
  <c r="Y64" i="33" s="1"/>
  <c r="Q62" i="33"/>
  <c r="Q63" i="33" s="1"/>
  <c r="L62" i="33"/>
  <c r="L64" i="33" s="1"/>
  <c r="AE62" i="33"/>
  <c r="R64" i="33"/>
  <c r="U62" i="33"/>
  <c r="U63" i="33" s="1"/>
  <c r="B62" i="33"/>
  <c r="B63" i="33" s="1"/>
  <c r="P62" i="33"/>
  <c r="P63" i="33" s="1"/>
  <c r="N62" i="33"/>
  <c r="N63" i="33" s="1"/>
  <c r="X62" i="33"/>
  <c r="X64" i="33" s="1"/>
  <c r="Z62" i="33"/>
  <c r="Z63" i="33" s="1"/>
  <c r="O63" i="33"/>
  <c r="J63" i="33"/>
  <c r="D63" i="33"/>
  <c r="G64" i="33"/>
  <c r="M64" i="33"/>
  <c r="W63" i="33"/>
  <c r="E62" i="33"/>
  <c r="E63" i="33" s="1"/>
  <c r="C64" i="33"/>
  <c r="F63" i="33" l="1"/>
  <c r="U64" i="33"/>
  <c r="AA64" i="33"/>
  <c r="T64" i="33"/>
  <c r="I64" i="33"/>
  <c r="K63" i="33"/>
  <c r="AC63" i="33"/>
  <c r="H63" i="33"/>
  <c r="S64" i="33"/>
  <c r="AB64" i="33"/>
  <c r="V64" i="33"/>
  <c r="Q64" i="33"/>
  <c r="L63" i="33"/>
  <c r="Y63" i="33"/>
  <c r="B64" i="33"/>
  <c r="X63" i="33"/>
  <c r="Z64" i="33"/>
  <c r="N64" i="33"/>
  <c r="P64" i="33"/>
  <c r="AE64" i="33"/>
  <c r="AE63" i="33"/>
  <c r="E64" i="33"/>
</calcChain>
</file>

<file path=xl/sharedStrings.xml><?xml version="1.0" encoding="utf-8"?>
<sst xmlns="http://schemas.openxmlformats.org/spreadsheetml/2006/main" count="62" uniqueCount="62">
  <si>
    <t>Activos</t>
  </si>
  <si>
    <t>Patrimonio</t>
  </si>
  <si>
    <t>Pasivos</t>
  </si>
  <si>
    <t>2.1 Operaciones Repo</t>
  </si>
  <si>
    <t>2.2 Portafolio TES</t>
  </si>
  <si>
    <t>1. Capital</t>
  </si>
  <si>
    <t>2. Reservas</t>
  </si>
  <si>
    <t>3. Superávit</t>
  </si>
  <si>
    <t>Total Activos</t>
  </si>
  <si>
    <t>Total Pasivo</t>
  </si>
  <si>
    <t>Total Patrimonio</t>
  </si>
  <si>
    <t>Total Pasivo y Patrimonio</t>
  </si>
  <si>
    <t>2,2 Reserva de resultados cambiarios</t>
  </si>
  <si>
    <t>2.3 Reserva para fluctuaciones de monedas</t>
  </si>
  <si>
    <t>2.4 Reserva para protección de activos</t>
  </si>
  <si>
    <t>3.2 Donaciones</t>
  </si>
  <si>
    <t>3.3 Valorizaciones</t>
  </si>
  <si>
    <t>3.4 Ajuste de cambio reservas internacionales</t>
  </si>
  <si>
    <t>3.5 Inversión en activos para actividad cultural</t>
  </si>
  <si>
    <t>3.6 Efecto acumulado cambio contable</t>
  </si>
  <si>
    <t>4. Otros resultados integrales - ORI</t>
  </si>
  <si>
    <t>5. Resultados acumulados proceso de convergencia a NIIF</t>
  </si>
  <si>
    <t>6. Resultados por cambios en política contable - adopción NIIF</t>
  </si>
  <si>
    <t>6.1 Contratos Forward</t>
  </si>
  <si>
    <t>6.2 Contratos Swaps</t>
  </si>
  <si>
    <t>4.1 Beneficios post empleo</t>
  </si>
  <si>
    <t>4.2 TES</t>
  </si>
  <si>
    <t>4.3 Títulos de deuda privada</t>
  </si>
  <si>
    <t>4.1 Remunerados</t>
  </si>
  <si>
    <t>4.2 No remunerados</t>
  </si>
  <si>
    <t>4.4 Instrumentos de las reservas internacionales</t>
  </si>
  <si>
    <t>BANCO DE LA REPÚBLICA</t>
  </si>
  <si>
    <t>Situación financiera</t>
  </si>
  <si>
    <r>
      <rPr>
        <b/>
        <vertAlign val="superscript"/>
        <sz val="12"/>
        <color theme="3" tint="-0.499984740745262"/>
        <rFont val="Calibri"/>
        <family val="2"/>
        <scheme val="minor"/>
      </rPr>
      <t xml:space="preserve">1 </t>
    </r>
    <r>
      <rPr>
        <sz val="12"/>
        <color theme="3" tint="-0.499984740745262"/>
        <rFont val="Calibri"/>
        <family val="2"/>
        <scheme val="minor"/>
      </rPr>
      <t>A partir del año 2013 se dejó de netear las reservas y se presentan tanto en el activo como en el pasivo</t>
    </r>
  </si>
  <si>
    <t>A partir del año 2014 se efectuó el ajuste del diferencial cambiario conforme a lo establecido en el Decretó 2386 de 2015, por  $1.045.917</t>
  </si>
  <si>
    <t>A partir del año 2015 se efectuó la aplicación de NIIF, por lo que los siguientes rubros cambian: -Se efectúa el cálculo del Superávit o déficit por beneficios post empleo, mostrándose un valor neto, antes se mostraba el activo por los valores entregados a las fiducias y el pasivo por la obligación.</t>
  </si>
  <si>
    <t>Concepto</t>
  </si>
  <si>
    <t>2.3 Portafolio Títulos de Deuda Privada</t>
  </si>
  <si>
    <t>2.1 Reserva de estabilización monetaria y cambiaria</t>
  </si>
  <si>
    <t>3.7 Superávit transferencia organismos internacionales</t>
  </si>
  <si>
    <t>6. Otros Activos</t>
  </si>
  <si>
    <t>Cifras en millones de pesos colombianos</t>
  </si>
  <si>
    <t>Información histórica 1994 - 2024</t>
  </si>
  <si>
    <r>
      <t xml:space="preserve">1. Activos de reservas internacionales  </t>
    </r>
    <r>
      <rPr>
        <b/>
        <vertAlign val="superscript"/>
        <sz val="12"/>
        <rFont val="Calibri"/>
        <family val="2"/>
        <scheme val="minor"/>
      </rPr>
      <t>1</t>
    </r>
  </si>
  <si>
    <t>2. Operaciones activas de regulación monetaria</t>
  </si>
  <si>
    <t>3. Apoyo transitorios de liquidez</t>
  </si>
  <si>
    <t>4. Operaciones de regulación cambiaria:</t>
  </si>
  <si>
    <r>
      <rPr>
        <strike/>
        <sz val="12"/>
        <rFont val="Calibri"/>
        <family val="2"/>
        <scheme val="minor"/>
      </rPr>
      <t>4</t>
    </r>
    <r>
      <rPr>
        <sz val="12"/>
        <rFont val="Calibri"/>
        <family val="2"/>
        <scheme val="minor"/>
      </rPr>
      <t>.1 Cuentas por cobrar liquidación contratos forward</t>
    </r>
  </si>
  <si>
    <t>5. Participaciones en organismos y entidades internacionales</t>
  </si>
  <si>
    <t>1. Pasivos de reservas internacionales</t>
  </si>
  <si>
    <t>2. Obligaciones con organismos y entidades internacionales</t>
  </si>
  <si>
    <t>3. Billetes en circulación</t>
  </si>
  <si>
    <t>4. Depósitos en cuenta</t>
  </si>
  <si>
    <t>5. Operaciones pasivas de regulación monetaria</t>
  </si>
  <si>
    <t>5.1 Remunerados control monetario - Gobierno Nacional.</t>
  </si>
  <si>
    <t>5.2 Depósitos de contracción monetaria</t>
  </si>
  <si>
    <t>6. Operaciones de regulación cambiaria</t>
  </si>
  <si>
    <t>7. Depósitos remunerados Gobierno Nacional</t>
  </si>
  <si>
    <t>8. Otros pasivos</t>
  </si>
  <si>
    <t>3.1 Liquidación de la Cuenta especial de cambios (CEC)</t>
  </si>
  <si>
    <t xml:space="preserve">7. Resultado de peridos anteriores </t>
  </si>
  <si>
    <t>8. Resultado del perido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</si>
</sst>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0.0"/>
    <numFmt numFmtId="168" formatCode="#,##0.0_);\(#,##0.0\)"/>
    <numFmt numFmtId="169" formatCode="_(* #,##0_);_(* \(#,##0\);_(* &quot;-&quot;??_);_(@_)"/>
    <numFmt numFmtId="170" formatCode="_-* #,##0.00\ _P_t_s_-;\-* #,##0.00\ _P_t_s_-;_-* &quot;-&quot;??\ _P_t_s_-;_-@_-"/>
    <numFmt numFmtId="171" formatCode="_ * #,##0.00_ ;_ * \-#,##0.00_ ;_ * &quot;-&quot;??_ ;_ @_ "/>
    <numFmt numFmtId="172" formatCode="_-* #,##0.00\ [$€-1]_-;\-* #,##0.00\ [$€-1]_-;_-* &quot;-&quot;??\ [$€-1]_-"/>
    <numFmt numFmtId="173" formatCode="_-* #,##0\ _P_t_s_-;\-* #,##0\ _P_t_s_-;_-* &quot;-&quot;\ _P_t_s_-;_-@_-"/>
    <numFmt numFmtId="174" formatCode="_-* #,##0\ _P_t_a_-;\-* #,##0\ _P_t_a_-;_-* &quot;-&quot;\ _P_t_a_-;_-@_-"/>
    <numFmt numFmtId="175" formatCode="_-* #,##0\ _p_t_a_-;\-* #,##0\ _p_t_a_-;_-* &quot;-&quot;\ _p_t_a_-;_-@_-"/>
    <numFmt numFmtId="176" formatCode="_-* #,##0.00\ _P_t_a_-;\-* #,##0.00\ _P_t_a_-;_-* &quot;-&quot;??\ _P_t_a_-;_-@_-"/>
    <numFmt numFmtId="177" formatCode="&quot;Verdadero&quot;;&quot;Verdadero&quot;;&quot;Falso&quot;"/>
    <numFmt numFmtId="178" formatCode="#,##0.0000"/>
    <numFmt numFmtId="179" formatCode="_ &quot;$&quot;\ * #,##0.00_ ;_ &quot;$&quot;\ * \-#,##0.00_ ;_ &quot;$&quot;\ * &quot;-&quot;??_ ;_ @_ "/>
    <numFmt numFmtId="180" formatCode="0.00_)"/>
    <numFmt numFmtId="181" formatCode="d\ mmm\ yyyy"/>
    <numFmt numFmtId="182" formatCode="#0.00000000"/>
    <numFmt numFmtId="183" formatCode="#,###.00"/>
    <numFmt numFmtId="184" formatCode="#,###.000"/>
    <numFmt numFmtId="185" formatCode="0.000"/>
    <numFmt numFmtId="186" formatCode="#.000"/>
    <numFmt numFmtId="187" formatCode="#,##0.000"/>
    <numFmt numFmtId="188" formatCode="#"/>
    <numFmt numFmtId="189" formatCode="#.00"/>
    <numFmt numFmtId="190" formatCode="#,###.0"/>
    <numFmt numFmtId="191" formatCode="#,###.0000"/>
    <numFmt numFmtId="192" formatCode="#,###.00000"/>
    <numFmt numFmtId="193" formatCode="#,###.000000"/>
    <numFmt numFmtId="194" formatCode="#,###.0000000"/>
    <numFmt numFmtId="195" formatCode="#,###.00000000"/>
    <numFmt numFmtId="196" formatCode="\$#,##0.00\ ;\(\$#,##0.00\)"/>
    <numFmt numFmtId="197" formatCode="_ * #,##0_ ;_ * \-#,##0_ ;_ * &quot;-&quot;_ ;_ @_ 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Helv"/>
    </font>
    <font>
      <sz val="12"/>
      <name val="Helv"/>
    </font>
    <font>
      <b/>
      <sz val="10"/>
      <name val="Arial"/>
      <family val="2"/>
    </font>
    <font>
      <b/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color indexed="47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2"/>
      <color indexed="24"/>
      <name val="Modern"/>
      <family val="3"/>
    </font>
    <font>
      <b/>
      <sz val="18"/>
      <color indexed="24"/>
      <name val="Modern"/>
      <family val="3"/>
    </font>
    <font>
      <b/>
      <sz val="12"/>
      <color indexed="24"/>
      <name val="Modern"/>
      <family val="3"/>
    </font>
    <font>
      <sz val="10"/>
      <name val="Arial"/>
      <family val="2"/>
    </font>
    <font>
      <sz val="10"/>
      <name val="Courier"/>
    </font>
    <font>
      <sz val="11"/>
      <name val="Arial"/>
      <family val="2"/>
    </font>
    <font>
      <sz val="10"/>
      <color rgb="FF000000"/>
      <name val="Arial"/>
      <family val="2"/>
    </font>
    <font>
      <b/>
      <sz val="16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vertAlign val="superscript"/>
      <sz val="12"/>
      <color theme="3" tint="-0.49998474074526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5"/>
      <color theme="0"/>
      <name val="Calibri"/>
      <family val="2"/>
      <scheme val="minor"/>
    </font>
    <font>
      <strike/>
      <sz val="1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bgColor indexed="4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84">
    <xf numFmtId="0" fontId="0" fillId="0" borderId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3" fillId="0" borderId="0"/>
    <xf numFmtId="171" fontId="11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172" fontId="11" fillId="0" borderId="0" applyFont="0" applyFill="0" applyBorder="0" applyAlignment="0" applyProtection="0"/>
    <xf numFmtId="38" fontId="20" fillId="15" borderId="0" applyNumberFormat="0" applyBorder="0" applyAlignment="0" applyProtection="0"/>
    <xf numFmtId="0" fontId="21" fillId="0" borderId="0" applyNumberFormat="0" applyFill="0" applyBorder="0" applyAlignment="0" applyProtection="0"/>
    <xf numFmtId="10" fontId="20" fillId="16" borderId="3" applyNumberFormat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37" fontId="22" fillId="0" borderId="0"/>
    <xf numFmtId="180" fontId="23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4" applyNumberFormat="0" applyFont="0" applyAlignment="0" applyProtection="0"/>
    <xf numFmtId="0" fontId="9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9" fillId="2" borderId="4" applyNumberFormat="0" applyFont="0" applyAlignment="0" applyProtection="0"/>
    <xf numFmtId="0" fontId="25" fillId="17" borderId="0"/>
    <xf numFmtId="0" fontId="26" fillId="15" borderId="0"/>
    <xf numFmtId="0" fontId="27" fillId="18" borderId="0">
      <alignment horizontal="left"/>
    </xf>
    <xf numFmtId="0" fontId="28" fillId="19" borderId="3">
      <alignment horizontal="left"/>
    </xf>
    <xf numFmtId="0" fontId="27" fillId="20" borderId="0"/>
    <xf numFmtId="181" fontId="11" fillId="21" borderId="3">
      <alignment horizontal="left"/>
      <protection locked="0"/>
    </xf>
    <xf numFmtId="3" fontId="11" fillId="21" borderId="3">
      <alignment horizontal="right"/>
      <protection locked="0"/>
    </xf>
    <xf numFmtId="4" fontId="11" fillId="21" borderId="3">
      <alignment horizontal="right"/>
      <protection locked="0"/>
    </xf>
    <xf numFmtId="182" fontId="11" fillId="21" borderId="3">
      <alignment horizontal="right"/>
      <protection locked="0"/>
    </xf>
    <xf numFmtId="183" fontId="11" fillId="21" borderId="3">
      <alignment horizontal="right"/>
      <protection locked="0"/>
    </xf>
    <xf numFmtId="184" fontId="11" fillId="21" borderId="3">
      <alignment horizontal="right"/>
      <protection locked="0"/>
    </xf>
    <xf numFmtId="185" fontId="11" fillId="21" borderId="3">
      <alignment horizontal="right"/>
      <protection locked="0"/>
    </xf>
    <xf numFmtId="186" fontId="11" fillId="21" borderId="3">
      <alignment horizontal="right"/>
      <protection locked="0"/>
    </xf>
    <xf numFmtId="187" fontId="11" fillId="21" borderId="3">
      <alignment horizontal="right"/>
      <protection locked="0"/>
    </xf>
    <xf numFmtId="2" fontId="11" fillId="21" borderId="3">
      <alignment horizontal="right"/>
      <protection locked="0"/>
    </xf>
    <xf numFmtId="188" fontId="11" fillId="21" borderId="3">
      <alignment horizontal="right"/>
      <protection locked="0"/>
    </xf>
    <xf numFmtId="189" fontId="11" fillId="21" borderId="3">
      <alignment horizontal="right"/>
      <protection locked="0"/>
    </xf>
    <xf numFmtId="167" fontId="11" fillId="21" borderId="3">
      <alignment horizontal="right"/>
      <protection locked="0"/>
    </xf>
    <xf numFmtId="1" fontId="11" fillId="21" borderId="3">
      <alignment horizontal="right"/>
      <protection locked="0"/>
    </xf>
    <xf numFmtId="190" fontId="11" fillId="21" borderId="3">
      <alignment horizontal="right"/>
      <protection locked="0"/>
    </xf>
    <xf numFmtId="183" fontId="11" fillId="21" borderId="3">
      <alignment horizontal="right"/>
      <protection locked="0"/>
    </xf>
    <xf numFmtId="184" fontId="11" fillId="21" borderId="3">
      <alignment horizontal="right"/>
      <protection locked="0"/>
    </xf>
    <xf numFmtId="191" fontId="11" fillId="21" borderId="3">
      <alignment horizontal="right"/>
      <protection locked="0"/>
    </xf>
    <xf numFmtId="192" fontId="11" fillId="21" borderId="3">
      <alignment horizontal="right"/>
      <protection locked="0"/>
    </xf>
    <xf numFmtId="193" fontId="11" fillId="21" borderId="3">
      <alignment horizontal="right"/>
      <protection locked="0"/>
    </xf>
    <xf numFmtId="194" fontId="11" fillId="21" borderId="3">
      <alignment horizontal="right"/>
      <protection locked="0"/>
    </xf>
    <xf numFmtId="195" fontId="11" fillId="21" borderId="3">
      <alignment horizontal="right"/>
      <protection locked="0"/>
    </xf>
    <xf numFmtId="49" fontId="11" fillId="21" borderId="3">
      <alignment horizontal="left"/>
      <protection locked="0"/>
    </xf>
    <xf numFmtId="49" fontId="11" fillId="21" borderId="3">
      <alignment horizontal="left" wrapText="1"/>
      <protection locked="0"/>
    </xf>
    <xf numFmtId="18" fontId="11" fillId="21" borderId="3">
      <alignment horizontal="left"/>
      <protection locked="0"/>
    </xf>
    <xf numFmtId="0" fontId="14" fillId="16" borderId="3">
      <alignment horizontal="center"/>
    </xf>
    <xf numFmtId="0" fontId="14" fillId="16" borderId="3">
      <alignment horizontal="center" wrapText="1"/>
    </xf>
    <xf numFmtId="181" fontId="14" fillId="16" borderId="3">
      <alignment horizontal="left"/>
    </xf>
    <xf numFmtId="0" fontId="14" fillId="16" borderId="3">
      <alignment horizontal="left"/>
    </xf>
    <xf numFmtId="0" fontId="14" fillId="16" borderId="3">
      <alignment horizontal="left" wrapText="1"/>
    </xf>
    <xf numFmtId="0" fontId="14" fillId="16" borderId="3">
      <alignment horizontal="right"/>
    </xf>
    <xf numFmtId="0" fontId="14" fillId="16" borderId="3">
      <alignment horizontal="right" wrapText="1"/>
    </xf>
    <xf numFmtId="181" fontId="11" fillId="22" borderId="3">
      <alignment horizontal="left"/>
    </xf>
    <xf numFmtId="3" fontId="11" fillId="22" borderId="3">
      <alignment horizontal="right"/>
    </xf>
    <xf numFmtId="4" fontId="11" fillId="22" borderId="3">
      <alignment horizontal="right"/>
    </xf>
    <xf numFmtId="182" fontId="11" fillId="22" borderId="3">
      <alignment horizontal="right"/>
    </xf>
    <xf numFmtId="183" fontId="11" fillId="22" borderId="3">
      <alignment horizontal="right"/>
    </xf>
    <xf numFmtId="184" fontId="11" fillId="22" borderId="3">
      <alignment horizontal="right"/>
      <protection locked="0"/>
    </xf>
    <xf numFmtId="185" fontId="11" fillId="22" borderId="3">
      <alignment horizontal="right"/>
    </xf>
    <xf numFmtId="186" fontId="11" fillId="22" borderId="3">
      <alignment horizontal="right"/>
    </xf>
    <xf numFmtId="187" fontId="11" fillId="22" borderId="3">
      <alignment horizontal="right"/>
    </xf>
    <xf numFmtId="2" fontId="11" fillId="22" borderId="3">
      <alignment horizontal="right"/>
    </xf>
    <xf numFmtId="188" fontId="11" fillId="22" borderId="3">
      <alignment horizontal="right"/>
    </xf>
    <xf numFmtId="189" fontId="11" fillId="22" borderId="3">
      <alignment horizontal="right"/>
    </xf>
    <xf numFmtId="167" fontId="11" fillId="22" borderId="3">
      <alignment horizontal="right"/>
    </xf>
    <xf numFmtId="1" fontId="11" fillId="22" borderId="3">
      <alignment horizontal="right"/>
    </xf>
    <xf numFmtId="190" fontId="11" fillId="22" borderId="3">
      <alignment horizontal="right"/>
    </xf>
    <xf numFmtId="183" fontId="11" fillId="22" borderId="3">
      <alignment horizontal="right"/>
    </xf>
    <xf numFmtId="184" fontId="11" fillId="22" borderId="3">
      <alignment horizontal="right"/>
    </xf>
    <xf numFmtId="191" fontId="11" fillId="22" borderId="3">
      <alignment horizontal="right"/>
    </xf>
    <xf numFmtId="192" fontId="11" fillId="22" borderId="3">
      <alignment horizontal="right"/>
    </xf>
    <xf numFmtId="193" fontId="11" fillId="22" borderId="3">
      <alignment horizontal="right"/>
    </xf>
    <xf numFmtId="194" fontId="11" fillId="22" borderId="3">
      <alignment horizontal="right"/>
    </xf>
    <xf numFmtId="195" fontId="11" fillId="22" borderId="3">
      <alignment horizontal="right"/>
    </xf>
    <xf numFmtId="49" fontId="11" fillId="22" borderId="3">
      <alignment horizontal="left"/>
    </xf>
    <xf numFmtId="49" fontId="11" fillId="22" borderId="3">
      <alignment horizontal="left" wrapText="1"/>
    </xf>
    <xf numFmtId="18" fontId="11" fillId="22" borderId="3">
      <alignment horizontal="left"/>
    </xf>
    <xf numFmtId="49" fontId="11" fillId="23" borderId="3">
      <alignment horizontal="left"/>
    </xf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2" fillId="0" borderId="5"/>
    <xf numFmtId="0" fontId="11" fillId="0" borderId="0" applyNumberFormat="0"/>
    <xf numFmtId="0" fontId="30" fillId="0" borderId="0" applyProtection="0"/>
    <xf numFmtId="196" fontId="30" fillId="0" borderId="0" applyProtection="0"/>
    <xf numFmtId="0" fontId="31" fillId="0" borderId="0" applyProtection="0"/>
    <xf numFmtId="0" fontId="32" fillId="0" borderId="0" applyProtection="0"/>
    <xf numFmtId="0" fontId="30" fillId="0" borderId="2" applyProtection="0"/>
    <xf numFmtId="0" fontId="30" fillId="0" borderId="0"/>
    <xf numFmtId="10" fontId="30" fillId="0" borderId="0" applyProtection="0"/>
    <xf numFmtId="0" fontId="30" fillId="0" borderId="0"/>
    <xf numFmtId="2" fontId="30" fillId="0" borderId="0" applyProtection="0"/>
    <xf numFmtId="4" fontId="30" fillId="0" borderId="0" applyProtection="0"/>
    <xf numFmtId="0" fontId="33" fillId="0" borderId="0"/>
    <xf numFmtId="168" fontId="34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36" fillId="0" borderId="0"/>
    <xf numFmtId="19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" fillId="0" borderId="0"/>
    <xf numFmtId="0" fontId="36" fillId="0" borderId="0"/>
    <xf numFmtId="0" fontId="36" fillId="0" borderId="0"/>
    <xf numFmtId="0" fontId="11" fillId="0" borderId="0"/>
    <xf numFmtId="0" fontId="3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1" fillId="0" borderId="0"/>
    <xf numFmtId="0" fontId="36" fillId="0" borderId="0"/>
    <xf numFmtId="0" fontId="36" fillId="0" borderId="0"/>
    <xf numFmtId="0" fontId="11" fillId="0" borderId="0"/>
    <xf numFmtId="0" fontId="36" fillId="0" borderId="0"/>
    <xf numFmtId="0" fontId="11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4" applyNumberFormat="0" applyFont="0" applyAlignment="0" applyProtection="0"/>
    <xf numFmtId="0" fontId="1" fillId="2" borderId="4" applyNumberFormat="0" applyFont="0" applyAlignment="0" applyProtection="0"/>
    <xf numFmtId="0" fontId="1" fillId="2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9" fillId="0" borderId="0" xfId="136" applyFont="1"/>
    <xf numFmtId="0" fontId="17" fillId="0" borderId="0" xfId="136" applyFont="1"/>
    <xf numFmtId="0" fontId="37" fillId="0" borderId="0" xfId="136" applyFont="1"/>
    <xf numFmtId="0" fontId="37" fillId="0" borderId="0" xfId="4" applyFont="1" applyAlignment="1">
      <alignment wrapText="1"/>
    </xf>
    <xf numFmtId="0" fontId="38" fillId="0" borderId="0" xfId="136" applyFont="1"/>
    <xf numFmtId="0" fontId="39" fillId="0" borderId="0" xfId="136" applyFont="1"/>
    <xf numFmtId="0" fontId="40" fillId="0" borderId="0" xfId="4" applyFont="1" applyAlignment="1">
      <alignment horizontal="center" wrapText="1"/>
    </xf>
    <xf numFmtId="0" fontId="15" fillId="0" borderId="0" xfId="136" applyFont="1"/>
    <xf numFmtId="0" fontId="18" fillId="0" borderId="0" xfId="136" applyFont="1"/>
    <xf numFmtId="169" fontId="18" fillId="0" borderId="0" xfId="1" applyNumberFormat="1" applyFont="1"/>
    <xf numFmtId="0" fontId="18" fillId="0" borderId="0" xfId="136" applyFont="1" applyAlignment="1">
      <alignment horizontal="left" indent="2"/>
    </xf>
    <xf numFmtId="0" fontId="18" fillId="0" borderId="6" xfId="136" applyFont="1" applyBorder="1" applyAlignment="1">
      <alignment horizontal="left"/>
    </xf>
    <xf numFmtId="49" fontId="18" fillId="0" borderId="6" xfId="136" applyNumberFormat="1" applyFont="1" applyBorder="1" applyAlignment="1">
      <alignment horizontal="left" indent="2"/>
    </xf>
    <xf numFmtId="0" fontId="15" fillId="0" borderId="1" xfId="136" applyFont="1" applyBorder="1"/>
    <xf numFmtId="164" fontId="15" fillId="0" borderId="0" xfId="2" applyFont="1" applyFill="1" applyBorder="1" applyAlignment="1" applyProtection="1">
      <alignment horizontal="right" vertical="justify"/>
    </xf>
    <xf numFmtId="164" fontId="15" fillId="0" borderId="1" xfId="2" applyFont="1" applyFill="1" applyBorder="1" applyAlignment="1" applyProtection="1">
      <alignment horizontal="right" vertical="justify"/>
    </xf>
    <xf numFmtId="169" fontId="18" fillId="0" borderId="0" xfId="1" applyNumberFormat="1" applyFont="1" applyAlignment="1">
      <alignment horizontal="right" vertical="justify"/>
    </xf>
    <xf numFmtId="169" fontId="18" fillId="0" borderId="0" xfId="136" applyNumberFormat="1" applyFont="1" applyAlignment="1">
      <alignment horizontal="right" vertical="justify"/>
    </xf>
    <xf numFmtId="169" fontId="18" fillId="0" borderId="0" xfId="1" applyNumberFormat="1" applyFont="1" applyFill="1" applyAlignment="1">
      <alignment horizontal="right" vertical="justify"/>
    </xf>
    <xf numFmtId="169" fontId="17" fillId="0" borderId="0" xfId="1" applyNumberFormat="1" applyFont="1" applyFill="1" applyBorder="1" applyAlignment="1">
      <alignment horizontal="right" vertical="justify"/>
    </xf>
    <xf numFmtId="169" fontId="17" fillId="0" borderId="0" xfId="136" applyNumberFormat="1" applyFont="1" applyAlignment="1">
      <alignment horizontal="right" vertical="justify"/>
    </xf>
    <xf numFmtId="169" fontId="18" fillId="0" borderId="0" xfId="1" applyNumberFormat="1" applyFont="1" applyFill="1" applyBorder="1" applyAlignment="1" applyProtection="1">
      <alignment horizontal="right" vertical="justify"/>
    </xf>
    <xf numFmtId="0" fontId="18" fillId="0" borderId="0" xfId="136" applyFont="1" applyAlignment="1">
      <alignment horizontal="right" vertical="justify"/>
    </xf>
    <xf numFmtId="169" fontId="10" fillId="25" borderId="0" xfId="1" applyNumberFormat="1" applyFont="1" applyFill="1"/>
    <xf numFmtId="169" fontId="35" fillId="25" borderId="0" xfId="1" applyNumberFormat="1" applyFont="1" applyFill="1"/>
    <xf numFmtId="169" fontId="18" fillId="0" borderId="0" xfId="136" applyNumberFormat="1" applyFont="1" applyFill="1" applyAlignment="1">
      <alignment horizontal="right" vertical="justify"/>
    </xf>
    <xf numFmtId="164" fontId="15" fillId="0" borderId="0" xfId="2" applyNumberFormat="1" applyFont="1" applyFill="1" applyBorder="1" applyAlignment="1" applyProtection="1">
      <alignment horizontal="right" vertical="justify"/>
    </xf>
    <xf numFmtId="166" fontId="18" fillId="0" borderId="0" xfId="1" applyFont="1"/>
    <xf numFmtId="15" fontId="43" fillId="24" borderId="7" xfId="146" applyNumberFormat="1" applyFont="1" applyFill="1" applyBorder="1" applyAlignment="1">
      <alignment horizontal="center" vertical="center" wrapText="1"/>
    </xf>
    <xf numFmtId="0" fontId="16" fillId="24" borderId="8" xfId="4" applyFont="1" applyFill="1" applyBorder="1" applyAlignment="1">
      <alignment horizontal="center" vertical="center" wrapText="1"/>
    </xf>
    <xf numFmtId="169" fontId="18" fillId="0" borderId="0" xfId="136" applyNumberFormat="1" applyFont="1"/>
  </cellXfs>
  <cellStyles count="384">
    <cellStyle name="20% - Énfasis1 2" xfId="6" xr:uid="{00000000-0005-0000-0000-000000000000}"/>
    <cellStyle name="20% - Énfasis1 2 2" xfId="298" xr:uid="{CBA6B731-2013-49CA-9229-1FEFFD4CF7E7}"/>
    <cellStyle name="20% - Énfasis1 3" xfId="7" xr:uid="{00000000-0005-0000-0000-000001000000}"/>
    <cellStyle name="20% - Énfasis1 3 2" xfId="299" xr:uid="{4CEBFA73-3B38-41FF-B280-EDB60CA7BD14}"/>
    <cellStyle name="20% - Énfasis1 4" xfId="8" xr:uid="{00000000-0005-0000-0000-000002000000}"/>
    <cellStyle name="20% - Énfasis1 4 2" xfId="300" xr:uid="{2C06A3FF-D562-4D17-9EC0-0F836AF26F5D}"/>
    <cellStyle name="20% - Énfasis2 2" xfId="9" xr:uid="{00000000-0005-0000-0000-000003000000}"/>
    <cellStyle name="20% - Énfasis2 2 2" xfId="301" xr:uid="{AA0C64D6-6D55-4AFF-9ABE-4291468EBBA5}"/>
    <cellStyle name="20% - Énfasis2 3" xfId="10" xr:uid="{00000000-0005-0000-0000-000004000000}"/>
    <cellStyle name="20% - Énfasis2 3 2" xfId="302" xr:uid="{E6E82FD0-4B3C-450A-A1F7-EEBE1074A14B}"/>
    <cellStyle name="20% - Énfasis2 4" xfId="11" xr:uid="{00000000-0005-0000-0000-000005000000}"/>
    <cellStyle name="20% - Énfasis2 4 2" xfId="303" xr:uid="{F3E29641-A554-4317-879C-C0CA819DCBB1}"/>
    <cellStyle name="20% - Énfasis3 2" xfId="12" xr:uid="{00000000-0005-0000-0000-000006000000}"/>
    <cellStyle name="20% - Énfasis3 2 2" xfId="304" xr:uid="{7991C8D2-5AE1-4040-8815-E8A9647E6356}"/>
    <cellStyle name="20% - Énfasis3 3" xfId="13" xr:uid="{00000000-0005-0000-0000-000007000000}"/>
    <cellStyle name="20% - Énfasis3 3 2" xfId="305" xr:uid="{9A1CE0CE-ACB5-49DB-8012-81F3F2FD4595}"/>
    <cellStyle name="20% - Énfasis3 4" xfId="14" xr:uid="{00000000-0005-0000-0000-000008000000}"/>
    <cellStyle name="20% - Énfasis3 4 2" xfId="306" xr:uid="{A4DAA967-9861-4107-A375-F1B321DDD0BF}"/>
    <cellStyle name="20% - Énfasis4 2" xfId="15" xr:uid="{00000000-0005-0000-0000-000009000000}"/>
    <cellStyle name="20% - Énfasis4 2 2" xfId="307" xr:uid="{4ACF82D0-9FF4-4F01-BF27-109211BE089E}"/>
    <cellStyle name="20% - Énfasis4 3" xfId="16" xr:uid="{00000000-0005-0000-0000-00000A000000}"/>
    <cellStyle name="20% - Énfasis4 3 2" xfId="308" xr:uid="{F4756327-6584-40B7-A599-0A5DA7179581}"/>
    <cellStyle name="20% - Énfasis4 4" xfId="17" xr:uid="{00000000-0005-0000-0000-00000B000000}"/>
    <cellStyle name="20% - Énfasis4 4 2" xfId="309" xr:uid="{92150CF7-0826-4535-A341-3D9CCFCC75E5}"/>
    <cellStyle name="20% - Énfasis5 2" xfId="18" xr:uid="{00000000-0005-0000-0000-00000C000000}"/>
    <cellStyle name="20% - Énfasis5 2 2" xfId="310" xr:uid="{57672292-A56C-4A24-B854-B0288E4B5E6E}"/>
    <cellStyle name="20% - Énfasis5 3" xfId="19" xr:uid="{00000000-0005-0000-0000-00000D000000}"/>
    <cellStyle name="20% - Énfasis5 3 2" xfId="311" xr:uid="{3C670BCB-EA9E-4F80-9552-766122346B69}"/>
    <cellStyle name="20% - Énfasis5 4" xfId="20" xr:uid="{00000000-0005-0000-0000-00000E000000}"/>
    <cellStyle name="20% - Énfasis5 4 2" xfId="312" xr:uid="{741FAB5E-F086-456A-B7EB-D5AB852564BB}"/>
    <cellStyle name="20% - Énfasis6 2" xfId="21" xr:uid="{00000000-0005-0000-0000-00000F000000}"/>
    <cellStyle name="20% - Énfasis6 2 2" xfId="313" xr:uid="{AB08BCAE-2F32-4F1A-BF78-26943F588F35}"/>
    <cellStyle name="20% - Énfasis6 3" xfId="22" xr:uid="{00000000-0005-0000-0000-000010000000}"/>
    <cellStyle name="20% - Énfasis6 3 2" xfId="314" xr:uid="{68B25685-4358-420B-BCF6-A7FC58807FB0}"/>
    <cellStyle name="20% - Énfasis6 4" xfId="23" xr:uid="{00000000-0005-0000-0000-000011000000}"/>
    <cellStyle name="20% - Énfasis6 4 2" xfId="315" xr:uid="{6D86FCE2-4052-4998-AED3-0E2A667F3FDE}"/>
    <cellStyle name="40% - Énfasis1 2" xfId="24" xr:uid="{00000000-0005-0000-0000-000012000000}"/>
    <cellStyle name="40% - Énfasis1 2 2" xfId="316" xr:uid="{7B96C7E5-98CD-4168-A7E0-B53F253D945D}"/>
    <cellStyle name="40% - Énfasis1 3" xfId="25" xr:uid="{00000000-0005-0000-0000-000013000000}"/>
    <cellStyle name="40% - Énfasis1 3 2" xfId="317" xr:uid="{150F0288-7B06-45B5-9773-FB05B3DADA6B}"/>
    <cellStyle name="40% - Énfasis1 4" xfId="26" xr:uid="{00000000-0005-0000-0000-000014000000}"/>
    <cellStyle name="40% - Énfasis1 4 2" xfId="318" xr:uid="{087B4B95-AF07-4500-BB98-FDCEA8AE5C03}"/>
    <cellStyle name="40% - Énfasis2 2" xfId="27" xr:uid="{00000000-0005-0000-0000-000015000000}"/>
    <cellStyle name="40% - Énfasis2 2 2" xfId="319" xr:uid="{B0931FC8-D19A-472B-84B2-DCBF7A5FE811}"/>
    <cellStyle name="40% - Énfasis2 3" xfId="28" xr:uid="{00000000-0005-0000-0000-000016000000}"/>
    <cellStyle name="40% - Énfasis2 3 2" xfId="320" xr:uid="{182FD753-182D-4A08-B296-14991C1C1D6E}"/>
    <cellStyle name="40% - Énfasis2 4" xfId="29" xr:uid="{00000000-0005-0000-0000-000017000000}"/>
    <cellStyle name="40% - Énfasis2 4 2" xfId="321" xr:uid="{B087C0A7-F3C3-4D05-8CA3-8F074D16C08F}"/>
    <cellStyle name="40% - Énfasis3 2" xfId="30" xr:uid="{00000000-0005-0000-0000-000018000000}"/>
    <cellStyle name="40% - Énfasis3 2 2" xfId="322" xr:uid="{A5AB97CD-A270-4AEC-8994-1F3919BF149E}"/>
    <cellStyle name="40% - Énfasis3 3" xfId="31" xr:uid="{00000000-0005-0000-0000-000019000000}"/>
    <cellStyle name="40% - Énfasis3 3 2" xfId="323" xr:uid="{4B62D4A3-30A6-48D8-A4AD-AFA29B8777CC}"/>
    <cellStyle name="40% - Énfasis3 4" xfId="32" xr:uid="{00000000-0005-0000-0000-00001A000000}"/>
    <cellStyle name="40% - Énfasis3 4 2" xfId="324" xr:uid="{D624A1C3-9008-4D3E-A1F3-A08E9D4BD1C4}"/>
    <cellStyle name="40% - Énfasis4 2" xfId="33" xr:uid="{00000000-0005-0000-0000-00001B000000}"/>
    <cellStyle name="40% - Énfasis4 2 2" xfId="325" xr:uid="{F3ED5154-DFEE-4465-8E40-E6E5A3124D79}"/>
    <cellStyle name="40% - Énfasis4 3" xfId="34" xr:uid="{00000000-0005-0000-0000-00001C000000}"/>
    <cellStyle name="40% - Énfasis4 3 2" xfId="326" xr:uid="{ADEE2442-DCE8-485E-B562-D1D5C1C534FC}"/>
    <cellStyle name="40% - Énfasis4 4" xfId="35" xr:uid="{00000000-0005-0000-0000-00001D000000}"/>
    <cellStyle name="40% - Énfasis4 4 2" xfId="327" xr:uid="{752CD08B-3025-4913-96D9-A3DBCC70CA9A}"/>
    <cellStyle name="40% - Énfasis5 2" xfId="36" xr:uid="{00000000-0005-0000-0000-00001E000000}"/>
    <cellStyle name="40% - Énfasis5 2 2" xfId="328" xr:uid="{EE4DB19D-B98A-4A86-95A4-E15DFCC84D33}"/>
    <cellStyle name="40% - Énfasis5 3" xfId="37" xr:uid="{00000000-0005-0000-0000-00001F000000}"/>
    <cellStyle name="40% - Énfasis5 3 2" xfId="329" xr:uid="{C734AF42-5AF5-4A86-89A6-E942C1E2F3CA}"/>
    <cellStyle name="40% - Énfasis5 4" xfId="38" xr:uid="{00000000-0005-0000-0000-000020000000}"/>
    <cellStyle name="40% - Énfasis5 4 2" xfId="330" xr:uid="{BED7DC6E-DC5E-4BAA-B3DD-94EC7EFE446E}"/>
    <cellStyle name="40% - Énfasis6 2" xfId="39" xr:uid="{00000000-0005-0000-0000-000021000000}"/>
    <cellStyle name="40% - Énfasis6 2 2" xfId="331" xr:uid="{A1643C3B-99E7-4C73-A42A-1E72B07CB2C0}"/>
    <cellStyle name="40% - Énfasis6 3" xfId="40" xr:uid="{00000000-0005-0000-0000-000022000000}"/>
    <cellStyle name="40% - Énfasis6 3 2" xfId="332" xr:uid="{FD1B8747-7CD9-4541-A5B2-59926BCD23DB}"/>
    <cellStyle name="40% - Énfasis6 4" xfId="41" xr:uid="{00000000-0005-0000-0000-000023000000}"/>
    <cellStyle name="40% - Énfasis6 4 2" xfId="333" xr:uid="{D6A4B4C9-B19B-4AF4-BD62-4610BD6A6B8C}"/>
    <cellStyle name="Euro" xfId="42" xr:uid="{00000000-0005-0000-0000-000024000000}"/>
    <cellStyle name="Grey" xfId="43" xr:uid="{00000000-0005-0000-0000-000025000000}"/>
    <cellStyle name="Hipervínculo 2" xfId="44" xr:uid="{00000000-0005-0000-0000-000026000000}"/>
    <cellStyle name="Input [yellow]" xfId="45" xr:uid="{00000000-0005-0000-0000-000027000000}"/>
    <cellStyle name="Millares" xfId="1" builtinId="3"/>
    <cellStyle name="Millares [0]" xfId="2" builtinId="6"/>
    <cellStyle name="Millares [0] 2" xfId="46" xr:uid="{00000000-0005-0000-0000-00002A000000}"/>
    <cellStyle name="Millares [0] 2 2" xfId="47" xr:uid="{00000000-0005-0000-0000-00002B000000}"/>
    <cellStyle name="Millares [0] 2 3" xfId="48" xr:uid="{00000000-0005-0000-0000-00002C000000}"/>
    <cellStyle name="Millares [0] 2 4" xfId="49" xr:uid="{00000000-0005-0000-0000-00002D000000}"/>
    <cellStyle name="Millares [0] 2 5" xfId="265" xr:uid="{00000000-0005-0000-0000-00002E000000}"/>
    <cellStyle name="Millares [0] 2 5 2" xfId="374" xr:uid="{3841AC7C-C081-4640-B3CD-9185906C353B}"/>
    <cellStyle name="Millares [0] 2 6" xfId="278" xr:uid="{5BE51F47-05EF-477C-A980-94534B4C3ED5}"/>
    <cellStyle name="Millares [0] 2 6 2" xfId="380" xr:uid="{2E518E1F-F33D-45A5-9AEF-88A51325172D}"/>
    <cellStyle name="Millares [0] 3" xfId="50" xr:uid="{00000000-0005-0000-0000-00002F000000}"/>
    <cellStyle name="Millares [0] 3 2" xfId="51" xr:uid="{00000000-0005-0000-0000-000030000000}"/>
    <cellStyle name="Millares [0] 4" xfId="52" xr:uid="{00000000-0005-0000-0000-000031000000}"/>
    <cellStyle name="Millares [0] 4 2" xfId="268" xr:uid="{00000000-0005-0000-0000-000032000000}"/>
    <cellStyle name="Millares [0] 4 2 2" xfId="375" xr:uid="{97680338-4B70-4417-A8FF-B53CCAFB4B86}"/>
    <cellStyle name="Millares [0] 4 3" xfId="267" xr:uid="{00000000-0005-0000-0000-000033000000}"/>
    <cellStyle name="Millares [0] 5" xfId="53" xr:uid="{00000000-0005-0000-0000-000034000000}"/>
    <cellStyle name="Millares [0] 6" xfId="261" xr:uid="{00000000-0005-0000-0000-000035000000}"/>
    <cellStyle name="Millares [0] 6 2" xfId="370" xr:uid="{B2632C70-B509-4CBD-AA67-E31BE90161E4}"/>
    <cellStyle name="Millares [0] 7" xfId="263" xr:uid="{00000000-0005-0000-0000-000036000000}"/>
    <cellStyle name="Millares [0] 7 2" xfId="372" xr:uid="{38BDEA92-0FE8-4ED9-9F93-443081E626FC}"/>
    <cellStyle name="Millares 10" xfId="54" xr:uid="{00000000-0005-0000-0000-000037000000}"/>
    <cellStyle name="Millares 10 2" xfId="55" xr:uid="{00000000-0005-0000-0000-000038000000}"/>
    <cellStyle name="Millares 10 3" xfId="334" xr:uid="{FF3F67C0-EAE2-40B0-9415-B184F9E78A2E}"/>
    <cellStyle name="Millares 11" xfId="56" xr:uid="{00000000-0005-0000-0000-000039000000}"/>
    <cellStyle name="Millares 11 2" xfId="57" xr:uid="{00000000-0005-0000-0000-00003A000000}"/>
    <cellStyle name="Millares 11 3" xfId="335" xr:uid="{244E7AB9-E265-4124-B763-C1D868E3652C}"/>
    <cellStyle name="Millares 12" xfId="58" xr:uid="{00000000-0005-0000-0000-00003B000000}"/>
    <cellStyle name="Millares 12 2" xfId="59" xr:uid="{00000000-0005-0000-0000-00003C000000}"/>
    <cellStyle name="Millares 12 3" xfId="336" xr:uid="{31E7845E-794A-4B5E-83A9-CF76DE4E495C}"/>
    <cellStyle name="Millares 13" xfId="60" xr:uid="{00000000-0005-0000-0000-00003D000000}"/>
    <cellStyle name="Millares 13 2" xfId="61" xr:uid="{00000000-0005-0000-0000-00003E000000}"/>
    <cellStyle name="Millares 13 3" xfId="337" xr:uid="{B7540810-AA6E-4CD9-A12D-B2359A6F1263}"/>
    <cellStyle name="Millares 14" xfId="62" xr:uid="{00000000-0005-0000-0000-00003F000000}"/>
    <cellStyle name="Millares 14 2" xfId="63" xr:uid="{00000000-0005-0000-0000-000040000000}"/>
    <cellStyle name="Millares 14 3" xfId="338" xr:uid="{FFE3A941-9B1D-4A0F-A823-5D88DE40B53C}"/>
    <cellStyle name="Millares 15" xfId="64" xr:uid="{00000000-0005-0000-0000-000041000000}"/>
    <cellStyle name="Millares 15 2" xfId="65" xr:uid="{00000000-0005-0000-0000-000042000000}"/>
    <cellStyle name="Millares 16" xfId="66" xr:uid="{00000000-0005-0000-0000-000043000000}"/>
    <cellStyle name="Millares 16 2" xfId="67" xr:uid="{00000000-0005-0000-0000-000044000000}"/>
    <cellStyle name="Millares 16 3" xfId="339" xr:uid="{C344271C-FF30-419C-836D-6290F57446BC}"/>
    <cellStyle name="Millares 17" xfId="68" xr:uid="{00000000-0005-0000-0000-000045000000}"/>
    <cellStyle name="Millares 17 2" xfId="69" xr:uid="{00000000-0005-0000-0000-000046000000}"/>
    <cellStyle name="Millares 18" xfId="70" xr:uid="{00000000-0005-0000-0000-000047000000}"/>
    <cellStyle name="Millares 18 2" xfId="71" xr:uid="{00000000-0005-0000-0000-000048000000}"/>
    <cellStyle name="Millares 19" xfId="72" xr:uid="{00000000-0005-0000-0000-000049000000}"/>
    <cellStyle name="Millares 19 2" xfId="73" xr:uid="{00000000-0005-0000-0000-00004A000000}"/>
    <cellStyle name="Millares 2" xfId="74" xr:uid="{00000000-0005-0000-0000-00004B000000}"/>
    <cellStyle name="Millares 2 2" xfId="75" xr:uid="{00000000-0005-0000-0000-00004C000000}"/>
    <cellStyle name="Millares 2 3" xfId="76" xr:uid="{00000000-0005-0000-0000-00004D000000}"/>
    <cellStyle name="Millares 2 4" xfId="77" xr:uid="{00000000-0005-0000-0000-00004E000000}"/>
    <cellStyle name="Millares 2 5" xfId="78" xr:uid="{00000000-0005-0000-0000-00004F000000}"/>
    <cellStyle name="Millares 2 6" xfId="340" xr:uid="{4896FE14-37B4-4420-88FC-DDC9CECDAE81}"/>
    <cellStyle name="Millares 20" xfId="79" xr:uid="{00000000-0005-0000-0000-000050000000}"/>
    <cellStyle name="Millares 20 2" xfId="80" xr:uid="{00000000-0005-0000-0000-000051000000}"/>
    <cellStyle name="Millares 21" xfId="81" xr:uid="{00000000-0005-0000-0000-000052000000}"/>
    <cellStyle name="Millares 21 2" xfId="82" xr:uid="{00000000-0005-0000-0000-000053000000}"/>
    <cellStyle name="Millares 22" xfId="83" xr:uid="{00000000-0005-0000-0000-000054000000}"/>
    <cellStyle name="Millares 22 2" xfId="84" xr:uid="{00000000-0005-0000-0000-000055000000}"/>
    <cellStyle name="Millares 23" xfId="85" xr:uid="{00000000-0005-0000-0000-000056000000}"/>
    <cellStyle name="Millares 23 2" xfId="86" xr:uid="{00000000-0005-0000-0000-000057000000}"/>
    <cellStyle name="Millares 24" xfId="87" xr:uid="{00000000-0005-0000-0000-000058000000}"/>
    <cellStyle name="Millares 24 2" xfId="88" xr:uid="{00000000-0005-0000-0000-000059000000}"/>
    <cellStyle name="Millares 25" xfId="89" xr:uid="{00000000-0005-0000-0000-00005A000000}"/>
    <cellStyle name="Millares 25 2" xfId="90" xr:uid="{00000000-0005-0000-0000-00005B000000}"/>
    <cellStyle name="Millares 26" xfId="91" xr:uid="{00000000-0005-0000-0000-00005C000000}"/>
    <cellStyle name="Millares 26 2" xfId="92" xr:uid="{00000000-0005-0000-0000-00005D000000}"/>
    <cellStyle name="Millares 27" xfId="93" xr:uid="{00000000-0005-0000-0000-00005E000000}"/>
    <cellStyle name="Millares 27 2" xfId="94" xr:uid="{00000000-0005-0000-0000-00005F000000}"/>
    <cellStyle name="Millares 28" xfId="95" xr:uid="{00000000-0005-0000-0000-000060000000}"/>
    <cellStyle name="Millares 28 2" xfId="96" xr:uid="{00000000-0005-0000-0000-000061000000}"/>
    <cellStyle name="Millares 29" xfId="97" xr:uid="{00000000-0005-0000-0000-000062000000}"/>
    <cellStyle name="Millares 29 2" xfId="98" xr:uid="{00000000-0005-0000-0000-000063000000}"/>
    <cellStyle name="Millares 3" xfId="99" xr:uid="{00000000-0005-0000-0000-000064000000}"/>
    <cellStyle name="Millares 3 2" xfId="100" xr:uid="{00000000-0005-0000-0000-000065000000}"/>
    <cellStyle name="Millares 3 3" xfId="341" xr:uid="{B70B9DB3-714B-4B70-8401-7D733CEC1AEB}"/>
    <cellStyle name="Millares 30" xfId="101" xr:uid="{00000000-0005-0000-0000-000066000000}"/>
    <cellStyle name="Millares 30 2" xfId="102" xr:uid="{00000000-0005-0000-0000-000067000000}"/>
    <cellStyle name="Millares 31" xfId="103" xr:uid="{00000000-0005-0000-0000-000068000000}"/>
    <cellStyle name="Millares 31 2" xfId="104" xr:uid="{00000000-0005-0000-0000-000069000000}"/>
    <cellStyle name="Millares 32" xfId="105" xr:uid="{00000000-0005-0000-0000-00006A000000}"/>
    <cellStyle name="Millares 32 2" xfId="106" xr:uid="{00000000-0005-0000-0000-00006B000000}"/>
    <cellStyle name="Millares 33" xfId="107" xr:uid="{00000000-0005-0000-0000-00006C000000}"/>
    <cellStyle name="Millares 33 2" xfId="108" xr:uid="{00000000-0005-0000-0000-00006D000000}"/>
    <cellStyle name="Millares 34" xfId="109" xr:uid="{00000000-0005-0000-0000-00006E000000}"/>
    <cellStyle name="Millares 35" xfId="110" xr:uid="{00000000-0005-0000-0000-00006F000000}"/>
    <cellStyle name="Millares 36" xfId="111" xr:uid="{00000000-0005-0000-0000-000070000000}"/>
    <cellStyle name="Millares 36 2" xfId="342" xr:uid="{66484E69-3ECF-426C-89BA-22935560D4D9}"/>
    <cellStyle name="Millares 37" xfId="260" xr:uid="{00000000-0005-0000-0000-000071000000}"/>
    <cellStyle name="Millares 37 2" xfId="369" xr:uid="{05FF22C0-2ECE-4781-A4EC-C88F2345DBE3}"/>
    <cellStyle name="Millares 38" xfId="297" xr:uid="{63C0FC20-9616-46C3-B49E-00E9A0997CAB}"/>
    <cellStyle name="Millares 4" xfId="112" xr:uid="{00000000-0005-0000-0000-000072000000}"/>
    <cellStyle name="Millares 4 2" xfId="113" xr:uid="{00000000-0005-0000-0000-000073000000}"/>
    <cellStyle name="Millares 4 2 2" xfId="264" xr:uid="{00000000-0005-0000-0000-000074000000}"/>
    <cellStyle name="Millares 4 2 2 2" xfId="373" xr:uid="{F349E995-BE9B-470C-9C95-3CBF7530FE60}"/>
    <cellStyle name="Millares 4 3" xfId="114" xr:uid="{00000000-0005-0000-0000-000075000000}"/>
    <cellStyle name="Millares 4 3 2" xfId="343" xr:uid="{51278924-38DD-41A6-8CC4-3E31CC87DF52}"/>
    <cellStyle name="Millares 4 4" xfId="115" xr:uid="{00000000-0005-0000-0000-000076000000}"/>
    <cellStyle name="Millares 4 4 2" xfId="344" xr:uid="{E0B56376-5F2A-44CF-8D46-E8034CDB777E}"/>
    <cellStyle name="Millares 4 5" xfId="116" xr:uid="{00000000-0005-0000-0000-000077000000}"/>
    <cellStyle name="Millares 42" xfId="274" xr:uid="{F5577FB7-2CF6-40BC-A293-4CFB752F5479}"/>
    <cellStyle name="Millares 42 2" xfId="295" xr:uid="{3DA58964-6E50-4A9E-BE91-A19A133C4F37}"/>
    <cellStyle name="Millares 42 2 2" xfId="382" xr:uid="{5FE23C26-1BCC-4FB5-B18A-C1FEB2211A36}"/>
    <cellStyle name="Millares 42 3" xfId="376" xr:uid="{E8F224F1-1B9B-4254-8529-1309FE808BCB}"/>
    <cellStyle name="Millares 43" xfId="275" xr:uid="{2C56BC98-479D-4966-83DF-B69F18D85E75}"/>
    <cellStyle name="Millares 43 2" xfId="296" xr:uid="{450BE704-B7FE-4DF4-8414-4635C2E2253D}"/>
    <cellStyle name="Millares 43 2 2" xfId="383" xr:uid="{52D995E0-42FD-4C3E-A44E-6F0E678B2EB2}"/>
    <cellStyle name="Millares 43 3" xfId="377" xr:uid="{EABD5EFC-CFE6-4EF4-BF11-B257718079D2}"/>
    <cellStyle name="Millares 5" xfId="5" xr:uid="{00000000-0005-0000-0000-000078000000}"/>
    <cellStyle name="Millares 5 2" xfId="117" xr:uid="{00000000-0005-0000-0000-000079000000}"/>
    <cellStyle name="Millares 57" xfId="276" xr:uid="{27E98F41-40C6-4938-9826-92DF00F7B188}"/>
    <cellStyle name="Millares 57 2" xfId="378" xr:uid="{4D5F08F6-740D-4196-94CF-0A2BE7CFB943}"/>
    <cellStyle name="Millares 6" xfId="118" xr:uid="{00000000-0005-0000-0000-00007A000000}"/>
    <cellStyle name="Millares 6 2" xfId="119" xr:uid="{00000000-0005-0000-0000-00007B000000}"/>
    <cellStyle name="Millares 6 3" xfId="345" xr:uid="{CF4197B8-DBE2-4456-BC61-57531A8F3636}"/>
    <cellStyle name="Millares 7" xfId="120" xr:uid="{00000000-0005-0000-0000-00007C000000}"/>
    <cellStyle name="Millares 7 2" xfId="121" xr:uid="{00000000-0005-0000-0000-00007D000000}"/>
    <cellStyle name="Millares 7 3" xfId="346" xr:uid="{AD948C6C-8A91-47D8-8A7D-62394E36AC90}"/>
    <cellStyle name="Millares 8" xfId="122" xr:uid="{00000000-0005-0000-0000-00007E000000}"/>
    <cellStyle name="Millares 8 2" xfId="123" xr:uid="{00000000-0005-0000-0000-00007F000000}"/>
    <cellStyle name="Millares 8 3" xfId="347" xr:uid="{184CAE7C-4FB4-4FB1-8EA5-B7A61696E8E3}"/>
    <cellStyle name="Millares 9" xfId="124" xr:uid="{00000000-0005-0000-0000-000080000000}"/>
    <cellStyle name="Millares 9 2" xfId="125" xr:uid="{00000000-0005-0000-0000-000081000000}"/>
    <cellStyle name="Millares 9 3" xfId="348" xr:uid="{C58CAE59-AB92-4AB3-BAB8-038B42D3DD34}"/>
    <cellStyle name="Moneda 2" xfId="126" xr:uid="{00000000-0005-0000-0000-000083000000}"/>
    <cellStyle name="Moneda 3" xfId="127" xr:uid="{00000000-0005-0000-0000-000084000000}"/>
    <cellStyle name="Moneda 4" xfId="128" xr:uid="{00000000-0005-0000-0000-000085000000}"/>
    <cellStyle name="Moneda 5" xfId="129" xr:uid="{00000000-0005-0000-0000-000086000000}"/>
    <cellStyle name="Moneda 6" xfId="130" xr:uid="{00000000-0005-0000-0000-000087000000}"/>
    <cellStyle name="Moneda 7" xfId="131" xr:uid="{00000000-0005-0000-0000-000088000000}"/>
    <cellStyle name="Moneda 8" xfId="132" xr:uid="{00000000-0005-0000-0000-000089000000}"/>
    <cellStyle name="no dec" xfId="133" xr:uid="{00000000-0005-0000-0000-00008A000000}"/>
    <cellStyle name="Normal" xfId="0" builtinId="0"/>
    <cellStyle name="Normal - Style1" xfId="134" xr:uid="{00000000-0005-0000-0000-00008C000000}"/>
    <cellStyle name="Normal 10" xfId="135" xr:uid="{00000000-0005-0000-0000-00008D000000}"/>
    <cellStyle name="Normal 10 2" xfId="279" xr:uid="{F5713038-57C2-4D49-9994-B39077593CF5}"/>
    <cellStyle name="Normal 10 3" xfId="349" xr:uid="{10E09DB5-AA7E-41A3-835E-F4F91945ECDE}"/>
    <cellStyle name="Normal 11" xfId="136" xr:uid="{00000000-0005-0000-0000-00008E000000}"/>
    <cellStyle name="Normal 11 2" xfId="137" xr:uid="{00000000-0005-0000-0000-00008F000000}"/>
    <cellStyle name="Normal 11 3" xfId="138" xr:uid="{00000000-0005-0000-0000-000090000000}"/>
    <cellStyle name="Normal 12" xfId="139" xr:uid="{00000000-0005-0000-0000-000091000000}"/>
    <cellStyle name="Normal 12 2" xfId="281" xr:uid="{9623BDD9-7A28-4830-88F6-B29B7C35C29A}"/>
    <cellStyle name="Normal 13" xfId="258" xr:uid="{00000000-0005-0000-0000-000092000000}"/>
    <cellStyle name="Normal 13 2" xfId="284" xr:uid="{BDA4E99F-C851-454D-A5C0-AB92A51B0983}"/>
    <cellStyle name="Normal 14" xfId="259" xr:uid="{00000000-0005-0000-0000-000093000000}"/>
    <cellStyle name="Normal 14 2" xfId="286" xr:uid="{9ED7B93F-F58A-4E04-A78F-D0B2F4956737}"/>
    <cellStyle name="Normal 14 3" xfId="282" xr:uid="{6F0A008A-8E84-4FF9-8FD5-01D44CECC632}"/>
    <cellStyle name="Normal 14 4" xfId="368" xr:uid="{E2954B10-0F44-4A21-B189-5686B995233B}"/>
    <cellStyle name="Normal 15" xfId="262" xr:uid="{00000000-0005-0000-0000-000094000000}"/>
    <cellStyle name="Normal 15 2" xfId="283" xr:uid="{908FC9CC-05BD-4374-B4D3-6815703E7B5A}"/>
    <cellStyle name="Normal 15 3" xfId="371" xr:uid="{DDEA65B1-2CA2-445B-9FCA-6A35D27B82BC}"/>
    <cellStyle name="Normal 16" xfId="285" xr:uid="{6F7B92C2-11FB-472B-9050-3BFE3A74C080}"/>
    <cellStyle name="Normal 17" xfId="287" xr:uid="{8C5A59B0-D896-49D6-AD60-A23247B52156}"/>
    <cellStyle name="Normal 18" xfId="289" xr:uid="{64BBDB25-CD5C-4194-BD9C-AB466AFCC4FA}"/>
    <cellStyle name="Normal 19" xfId="288" xr:uid="{9DDDABD3-D550-411F-940E-C95B8B67B2E1}"/>
    <cellStyle name="Normal 19 2" xfId="290" xr:uid="{B2D3F0B3-054D-4C8C-9DA2-02EF02D6D4A9}"/>
    <cellStyle name="Normal 2" xfId="3" xr:uid="{00000000-0005-0000-0000-000095000000}"/>
    <cellStyle name="Normal 2 2" xfId="140" xr:uid="{00000000-0005-0000-0000-000096000000}"/>
    <cellStyle name="Normal 2 2 2" xfId="141" xr:uid="{00000000-0005-0000-0000-000097000000}"/>
    <cellStyle name="Normal 2 2 2 2" xfId="351" xr:uid="{9499CAD8-E267-402D-85E8-F0A5E8F49B2D}"/>
    <cellStyle name="Normal 2 2 3" xfId="142" xr:uid="{00000000-0005-0000-0000-000098000000}"/>
    <cellStyle name="Normal 2 2 4" xfId="350" xr:uid="{E0430481-77D4-4995-B961-94F5756060B8}"/>
    <cellStyle name="Normal 2 3" xfId="143" xr:uid="{00000000-0005-0000-0000-000099000000}"/>
    <cellStyle name="Normal 2 3 2" xfId="352" xr:uid="{A4008BFD-015C-4B6A-97F9-87048FAC1E82}"/>
    <cellStyle name="Normal 2 4" xfId="144" xr:uid="{00000000-0005-0000-0000-00009A000000}"/>
    <cellStyle name="Normal 2 4 2" xfId="353" xr:uid="{F6CA574A-93FC-4A55-9741-71FD3C68279B}"/>
    <cellStyle name="Normal 2 5" xfId="257" xr:uid="{00000000-0005-0000-0000-00009B000000}"/>
    <cellStyle name="Normal 2 5 2" xfId="367" xr:uid="{77B0CBBC-0976-4E88-B9F9-0312ABB8A92D}"/>
    <cellStyle name="Normal 2_CUADROS NOTAS 2009" xfId="145" xr:uid="{00000000-0005-0000-0000-00009C000000}"/>
    <cellStyle name="Normal 20" xfId="292" xr:uid="{701AC6A7-1C7B-4855-ACD2-93D043FBF85E}"/>
    <cellStyle name="Normal 21" xfId="277" xr:uid="{65EAD812-CD7C-4363-8BB5-E980562F3890}"/>
    <cellStyle name="Normal 21 2" xfId="379" xr:uid="{5DDFC68B-8781-458E-AF7E-5673368B534C}"/>
    <cellStyle name="Normal 25" xfId="293" xr:uid="{1CB3CA18-F831-499C-8684-47D21D55142B}"/>
    <cellStyle name="Normal 28" xfId="294" xr:uid="{43E3AE21-2A5B-4921-9469-A95F413FD2A9}"/>
    <cellStyle name="Normal 3" xfId="146" xr:uid="{00000000-0005-0000-0000-00009D000000}"/>
    <cellStyle name="Normal 3 2" xfId="147" xr:uid="{00000000-0005-0000-0000-00009E000000}"/>
    <cellStyle name="Normal 3 2 2" xfId="291" xr:uid="{FC304305-36F2-4BBA-B35E-59C68DE5B8ED}"/>
    <cellStyle name="Normal 3 2 2 2" xfId="381" xr:uid="{A893342F-FAA7-4EF3-91C1-2EBEB04D239E}"/>
    <cellStyle name="Normal 3 2 3" xfId="355" xr:uid="{69033836-8613-406E-A9FA-EE21E95DB7AC}"/>
    <cellStyle name="Normal 3 3" xfId="148" xr:uid="{00000000-0005-0000-0000-00009F000000}"/>
    <cellStyle name="Normal 3 3 2" xfId="356" xr:uid="{7EE48A51-DD64-4985-913C-318CDC96A516}"/>
    <cellStyle name="Normal 3 4" xfId="266" xr:uid="{00000000-0005-0000-0000-0000A0000000}"/>
    <cellStyle name="Normal 3 5" xfId="354" xr:uid="{4F669ADB-46A5-4078-B3C0-768C9225DA3C}"/>
    <cellStyle name="Normal 4" xfId="149" xr:uid="{00000000-0005-0000-0000-0000A1000000}"/>
    <cellStyle name="Normal 4 2" xfId="150" xr:uid="{00000000-0005-0000-0000-0000A2000000}"/>
    <cellStyle name="Normal 4 3" xfId="357" xr:uid="{4259F51B-B363-49A0-9BAA-B3EFF16094CF}"/>
    <cellStyle name="Normal 5" xfId="151" xr:uid="{00000000-0005-0000-0000-0000A3000000}"/>
    <cellStyle name="Normal 6" xfId="152" xr:uid="{00000000-0005-0000-0000-0000A4000000}"/>
    <cellStyle name="Normal 6 2" xfId="273" xr:uid="{00000000-0005-0000-0000-0000A5000000}"/>
    <cellStyle name="Normal 6 3" xfId="269" xr:uid="{00000000-0005-0000-0000-0000A6000000}"/>
    <cellStyle name="Normal 6 4" xfId="358" xr:uid="{BE1D1C0B-46AA-469E-A7B8-726CC5215E1F}"/>
    <cellStyle name="Normal 7" xfId="153" xr:uid="{00000000-0005-0000-0000-0000A7000000}"/>
    <cellStyle name="Normal 7 2" xfId="270" xr:uid="{00000000-0005-0000-0000-0000A8000000}"/>
    <cellStyle name="Normal 7 3" xfId="359" xr:uid="{A80A54B5-25A7-4D2C-B092-6C337B395B81}"/>
    <cellStyle name="Normal 8" xfId="154" xr:uid="{00000000-0005-0000-0000-0000A9000000}"/>
    <cellStyle name="Normal 8 2" xfId="271" xr:uid="{00000000-0005-0000-0000-0000AA000000}"/>
    <cellStyle name="Normal 8 3" xfId="360" xr:uid="{9B1742FE-91B8-4ED0-AA3A-FEDCD0FFC12A}"/>
    <cellStyle name="Normal 9" xfId="155" xr:uid="{00000000-0005-0000-0000-0000AB000000}"/>
    <cellStyle name="Normal 9 2" xfId="272" xr:uid="{00000000-0005-0000-0000-0000AC000000}"/>
    <cellStyle name="Normal 9 2 2" xfId="280" xr:uid="{DD7B83B9-90CD-4B04-B866-90B4F3A76112}"/>
    <cellStyle name="Normal 9 3" xfId="361" xr:uid="{8CC4AFF5-A4BF-428D-8A63-6960EF6F2B0A}"/>
    <cellStyle name="Normal_SITUACIÓN FINANCIERA BANCO REPUBLICA" xfId="4" xr:uid="{00000000-0005-0000-0000-0000AD000000}"/>
    <cellStyle name="Notas 10" xfId="156" xr:uid="{00000000-0005-0000-0000-0000AE000000}"/>
    <cellStyle name="Notas 10 2" xfId="362" xr:uid="{D16224EA-CEC7-4AE5-A7BB-2EED159B7B1B}"/>
    <cellStyle name="Notas 2" xfId="157" xr:uid="{00000000-0005-0000-0000-0000AF000000}"/>
    <cellStyle name="Notas 2 2" xfId="158" xr:uid="{00000000-0005-0000-0000-0000B0000000}"/>
    <cellStyle name="Notas 2 3" xfId="363" xr:uid="{E07BC2B7-20E4-496E-BE31-66DBE506D7B1}"/>
    <cellStyle name="Notas 3" xfId="159" xr:uid="{00000000-0005-0000-0000-0000B1000000}"/>
    <cellStyle name="Notas 3 2" xfId="160" xr:uid="{00000000-0005-0000-0000-0000B2000000}"/>
    <cellStyle name="Notas 4" xfId="161" xr:uid="{00000000-0005-0000-0000-0000B3000000}"/>
    <cellStyle name="Notas 4 2" xfId="162" xr:uid="{00000000-0005-0000-0000-0000B4000000}"/>
    <cellStyle name="Notas 5" xfId="163" xr:uid="{00000000-0005-0000-0000-0000B5000000}"/>
    <cellStyle name="Notas 5 2" xfId="164" xr:uid="{00000000-0005-0000-0000-0000B6000000}"/>
    <cellStyle name="Notas 6" xfId="165" xr:uid="{00000000-0005-0000-0000-0000B7000000}"/>
    <cellStyle name="Notas 6 2" xfId="166" xr:uid="{00000000-0005-0000-0000-0000B8000000}"/>
    <cellStyle name="Notas 7" xfId="167" xr:uid="{00000000-0005-0000-0000-0000B9000000}"/>
    <cellStyle name="Notas 7 2" xfId="168" xr:uid="{00000000-0005-0000-0000-0000BA000000}"/>
    <cellStyle name="Notas 8" xfId="169" xr:uid="{00000000-0005-0000-0000-0000BB000000}"/>
    <cellStyle name="Notas 8 2" xfId="170" xr:uid="{00000000-0005-0000-0000-0000BC000000}"/>
    <cellStyle name="Notas 9" xfId="171" xr:uid="{00000000-0005-0000-0000-0000BD000000}"/>
    <cellStyle name="Notas 9 2" xfId="364" xr:uid="{305A30B1-9D21-4F4A-A045-D75C417AC481}"/>
    <cellStyle name="OPXArea" xfId="172" xr:uid="{00000000-0005-0000-0000-0000BE000000}"/>
    <cellStyle name="OPXButtonBar" xfId="173" xr:uid="{00000000-0005-0000-0000-0000BF000000}"/>
    <cellStyle name="OPXHeadingArea" xfId="174" xr:uid="{00000000-0005-0000-0000-0000C0000000}"/>
    <cellStyle name="OPXHeadingRange" xfId="175" xr:uid="{00000000-0005-0000-0000-0000C1000000}"/>
    <cellStyle name="OPXHeadingWorkbook" xfId="176" xr:uid="{00000000-0005-0000-0000-0000C2000000}"/>
    <cellStyle name="OPXInDate" xfId="177" xr:uid="{00000000-0005-0000-0000-0000C3000000}"/>
    <cellStyle name="OPXInFmat1" xfId="178" xr:uid="{00000000-0005-0000-0000-0000C4000000}"/>
    <cellStyle name="OPXInFmat10" xfId="179" xr:uid="{00000000-0005-0000-0000-0000C5000000}"/>
    <cellStyle name="OPXInFmat11" xfId="180" xr:uid="{00000000-0005-0000-0000-0000C6000000}"/>
    <cellStyle name="OPXInFmat2" xfId="181" xr:uid="{00000000-0005-0000-0000-0000C7000000}"/>
    <cellStyle name="OPXInFmat23" xfId="182" xr:uid="{00000000-0005-0000-0000-0000C8000000}"/>
    <cellStyle name="OPXInFmat25" xfId="183" xr:uid="{00000000-0005-0000-0000-0000C9000000}"/>
    <cellStyle name="OPXInFmat26" xfId="184" xr:uid="{00000000-0005-0000-0000-0000CA000000}"/>
    <cellStyle name="OPXInFmat27" xfId="185" xr:uid="{00000000-0005-0000-0000-0000CB000000}"/>
    <cellStyle name="OPXInFmat5" xfId="186" xr:uid="{00000000-0005-0000-0000-0000CC000000}"/>
    <cellStyle name="OPXInFmat6" xfId="187" xr:uid="{00000000-0005-0000-0000-0000CD000000}"/>
    <cellStyle name="OPXInFmat7" xfId="188" xr:uid="{00000000-0005-0000-0000-0000CE000000}"/>
    <cellStyle name="OPXInFmat8" xfId="189" xr:uid="{00000000-0005-0000-0000-0000CF000000}"/>
    <cellStyle name="OPXInFmat9" xfId="190" xr:uid="{00000000-0005-0000-0000-0000D0000000}"/>
    <cellStyle name="OPXInFmatRate61" xfId="191" xr:uid="{00000000-0005-0000-0000-0000D1000000}"/>
    <cellStyle name="OPXInFmatRate62" xfId="192" xr:uid="{00000000-0005-0000-0000-0000D2000000}"/>
    <cellStyle name="OPXInFmatRate63" xfId="193" xr:uid="{00000000-0005-0000-0000-0000D3000000}"/>
    <cellStyle name="OPXInFmatRate64" xfId="194" xr:uid="{00000000-0005-0000-0000-0000D4000000}"/>
    <cellStyle name="OPXInFmatRate65" xfId="195" xr:uid="{00000000-0005-0000-0000-0000D5000000}"/>
    <cellStyle name="OPXInFmatRate66" xfId="196" xr:uid="{00000000-0005-0000-0000-0000D6000000}"/>
    <cellStyle name="OPXInFmatRate67" xfId="197" xr:uid="{00000000-0005-0000-0000-0000D7000000}"/>
    <cellStyle name="OPXInFmatRate68" xfId="198" xr:uid="{00000000-0005-0000-0000-0000D8000000}"/>
    <cellStyle name="OPXInText" xfId="199" xr:uid="{00000000-0005-0000-0000-0000D9000000}"/>
    <cellStyle name="OPXInTextWrap" xfId="200" xr:uid="{00000000-0005-0000-0000-0000DA000000}"/>
    <cellStyle name="OPXInTime" xfId="201" xr:uid="{00000000-0005-0000-0000-0000DB000000}"/>
    <cellStyle name="OPXLiteralCenter" xfId="202" xr:uid="{00000000-0005-0000-0000-0000DC000000}"/>
    <cellStyle name="OPXLiteralCenterWrap" xfId="203" xr:uid="{00000000-0005-0000-0000-0000DD000000}"/>
    <cellStyle name="OPXLiteralDateLeft" xfId="204" xr:uid="{00000000-0005-0000-0000-0000DE000000}"/>
    <cellStyle name="OPXLiteralLeft" xfId="205" xr:uid="{00000000-0005-0000-0000-0000DF000000}"/>
    <cellStyle name="OPXLiteralLeftWrap" xfId="206" xr:uid="{00000000-0005-0000-0000-0000E0000000}"/>
    <cellStyle name="OPXLiteralRight" xfId="207" xr:uid="{00000000-0005-0000-0000-0000E1000000}"/>
    <cellStyle name="OPXLiteralRightWrap" xfId="208" xr:uid="{00000000-0005-0000-0000-0000E2000000}"/>
    <cellStyle name="OPXOutDate" xfId="209" xr:uid="{00000000-0005-0000-0000-0000E3000000}"/>
    <cellStyle name="OPXOutFmat1" xfId="210" xr:uid="{00000000-0005-0000-0000-0000E4000000}"/>
    <cellStyle name="OPXOutFmat10" xfId="211" xr:uid="{00000000-0005-0000-0000-0000E5000000}"/>
    <cellStyle name="OPXOutFmat11" xfId="212" xr:uid="{00000000-0005-0000-0000-0000E6000000}"/>
    <cellStyle name="OPXOutFmat2" xfId="213" xr:uid="{00000000-0005-0000-0000-0000E7000000}"/>
    <cellStyle name="OPXOutFmat23" xfId="214" xr:uid="{00000000-0005-0000-0000-0000E8000000}"/>
    <cellStyle name="OPXOutFmat25" xfId="215" xr:uid="{00000000-0005-0000-0000-0000E9000000}"/>
    <cellStyle name="OPXOutFmat26" xfId="216" xr:uid="{00000000-0005-0000-0000-0000EA000000}"/>
    <cellStyle name="OPXOutFmat27" xfId="217" xr:uid="{00000000-0005-0000-0000-0000EB000000}"/>
    <cellStyle name="OPXOutFmat5" xfId="218" xr:uid="{00000000-0005-0000-0000-0000EC000000}"/>
    <cellStyle name="OPXOutFmat6" xfId="219" xr:uid="{00000000-0005-0000-0000-0000ED000000}"/>
    <cellStyle name="OPXOutFmat7" xfId="220" xr:uid="{00000000-0005-0000-0000-0000EE000000}"/>
    <cellStyle name="OPXOutFmat8" xfId="221" xr:uid="{00000000-0005-0000-0000-0000EF000000}"/>
    <cellStyle name="OPXOutFmat9" xfId="222" xr:uid="{00000000-0005-0000-0000-0000F0000000}"/>
    <cellStyle name="OPXOutFmatRate61" xfId="223" xr:uid="{00000000-0005-0000-0000-0000F1000000}"/>
    <cellStyle name="OPXOutFmatRate62" xfId="224" xr:uid="{00000000-0005-0000-0000-0000F2000000}"/>
    <cellStyle name="OPXOutFmatRate63" xfId="225" xr:uid="{00000000-0005-0000-0000-0000F3000000}"/>
    <cellStyle name="OPXOutFmatRate64" xfId="226" xr:uid="{00000000-0005-0000-0000-0000F4000000}"/>
    <cellStyle name="OPXOutFmatRate65" xfId="227" xr:uid="{00000000-0005-0000-0000-0000F5000000}"/>
    <cellStyle name="OPXOutFmatRate66" xfId="228" xr:uid="{00000000-0005-0000-0000-0000F6000000}"/>
    <cellStyle name="OPXOutFmatRate67" xfId="229" xr:uid="{00000000-0005-0000-0000-0000F7000000}"/>
    <cellStyle name="OPXOutFmatRate68" xfId="230" xr:uid="{00000000-0005-0000-0000-0000F8000000}"/>
    <cellStyle name="OPXOutText" xfId="231" xr:uid="{00000000-0005-0000-0000-0000F9000000}"/>
    <cellStyle name="OPXOutTextWrap" xfId="232" xr:uid="{00000000-0005-0000-0000-0000FA000000}"/>
    <cellStyle name="OPXOutTime" xfId="233" xr:uid="{00000000-0005-0000-0000-0000FB000000}"/>
    <cellStyle name="OPXProtected" xfId="234" xr:uid="{00000000-0005-0000-0000-0000FC000000}"/>
    <cellStyle name="Percent [2]" xfId="235" xr:uid="{00000000-0005-0000-0000-0000FD000000}"/>
    <cellStyle name="Porcentaje 2" xfId="236" xr:uid="{00000000-0005-0000-0000-0000FE000000}"/>
    <cellStyle name="Porcentaje 3" xfId="237" xr:uid="{00000000-0005-0000-0000-0000FF000000}"/>
    <cellStyle name="Porcentaje 3 2" xfId="365" xr:uid="{8A88873F-D615-4C25-9C6D-FF52BB177D61}"/>
    <cellStyle name="Porcentual 2" xfId="238" xr:uid="{00000000-0005-0000-0000-000000010000}"/>
    <cellStyle name="Porcentual 2 2" xfId="239" xr:uid="{00000000-0005-0000-0000-000001010000}"/>
    <cellStyle name="Porcentual 2 3" xfId="240" xr:uid="{00000000-0005-0000-0000-000002010000}"/>
    <cellStyle name="Porcentual 2 4" xfId="241" xr:uid="{00000000-0005-0000-0000-000003010000}"/>
    <cellStyle name="Porcentual 2 5" xfId="366" xr:uid="{9EA12936-9C56-4B4C-A892-EA94BD372258}"/>
    <cellStyle name="Porcentual 3" xfId="242" xr:uid="{00000000-0005-0000-0000-000004010000}"/>
    <cellStyle name="Porcentual 3 2" xfId="243" xr:uid="{00000000-0005-0000-0000-000005010000}"/>
    <cellStyle name="Porcentual 4" xfId="244" xr:uid="{00000000-0005-0000-0000-000006010000}"/>
    <cellStyle name="STYL1 - Modelo1" xfId="245" xr:uid="{00000000-0005-0000-0000-000007010000}"/>
    <cellStyle name="Text" xfId="246" xr:uid="{00000000-0005-0000-0000-000008010000}"/>
    <cellStyle name="ДАТА" xfId="247" xr:uid="{00000000-0005-0000-0000-000009010000}"/>
    <cellStyle name="ДЕНЕЖНЫЙ_BOPENGC" xfId="248" xr:uid="{00000000-0005-0000-0000-00000A010000}"/>
    <cellStyle name="ЗАГОЛОВОК1" xfId="249" xr:uid="{00000000-0005-0000-0000-00000B010000}"/>
    <cellStyle name="ЗАГОЛОВОК2" xfId="250" xr:uid="{00000000-0005-0000-0000-00000C010000}"/>
    <cellStyle name="ИТОГОВЫЙ" xfId="251" xr:uid="{00000000-0005-0000-0000-00000D010000}"/>
    <cellStyle name="Обычный_BOPENGC" xfId="252" xr:uid="{00000000-0005-0000-0000-00000E010000}"/>
    <cellStyle name="ПРОЦЕНТНЫЙ_BOPENGC" xfId="253" xr:uid="{00000000-0005-0000-0000-00000F010000}"/>
    <cellStyle name="ТЕКСТ" xfId="254" xr:uid="{00000000-0005-0000-0000-000010010000}"/>
    <cellStyle name="ФИКСИРОВАННЫЙ" xfId="255" xr:uid="{00000000-0005-0000-0000-000011010000}"/>
    <cellStyle name="ФИНАНСОВЫЙ_BOPENGC" xfId="256" xr:uid="{00000000-0005-0000-0000-000012010000}"/>
  </cellStyles>
  <dxfs count="0"/>
  <tableStyles count="0" defaultTableStyle="TableStyleMedium9" defaultPivotStyle="PivotStyleLight16"/>
  <colors>
    <mruColors>
      <color rgb="FF76A2FA"/>
      <color rgb="FF4FFBB9"/>
      <color rgb="FFD1B2E8"/>
      <color rgb="FF3366CC"/>
      <color rgb="FF00863D"/>
      <color rgb="FF9C5ACE"/>
      <color rgb="FFFFFF99"/>
      <color rgb="FFFFABE3"/>
      <color rgb="FF93B8E5"/>
      <color rgb="FF78A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847725</xdr:colOff>
      <xdr:row>0</xdr:row>
      <xdr:rowOff>104775</xdr:rowOff>
    </xdr:from>
    <xdr:to>
      <xdr:col>32</xdr:col>
      <xdr:colOff>114299</xdr:colOff>
      <xdr:row>5</xdr:row>
      <xdr:rowOff>123825</xdr:rowOff>
    </xdr:to>
    <xdr:pic>
      <xdr:nvPicPr>
        <xdr:cNvPr id="2" name="Imagen 1" descr="Logo del Banco de la República - Colombia, compuesto por la efigie de la Mariana Francesa mirando a la derecha.">
          <a:extLst>
            <a:ext uri="{FF2B5EF4-FFF2-40B4-BE49-F238E27FC236}">
              <a16:creationId xmlns:a16="http://schemas.microsoft.com/office/drawing/2014/main" id="{F6149CCB-A87B-415C-AA4A-71FDC794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85575" y="104775"/>
          <a:ext cx="1323974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FFDE-2B28-4830-9300-D166AB29E14A}">
  <sheetPr>
    <tabColor rgb="FFFFFF00"/>
    <pageSetUpPr fitToPage="1"/>
  </sheetPr>
  <dimension ref="A1:BL69"/>
  <sheetViews>
    <sheetView showGridLines="0" tabSelected="1" zoomScaleNormal="100" workbookViewId="0">
      <pane xSplit="1" ySplit="8" topLeftCell="B9" activePane="bottomRight" state="frozen"/>
      <selection activeCell="M6" sqref="M6"/>
      <selection pane="topRight" activeCell="M6" sqref="M6"/>
      <selection pane="bottomLeft" activeCell="M6" sqref="M6"/>
      <selection pane="bottomRight" activeCell="B44" sqref="B44:AP69"/>
    </sheetView>
  </sheetViews>
  <sheetFormatPr baseColWidth="10" defaultColWidth="10.42578125" defaultRowHeight="15.75" customHeight="1" zeroHeight="1"/>
  <cols>
    <col min="1" max="1" width="70" style="9" customWidth="1"/>
    <col min="2" max="2" width="14.5703125" style="23" bestFit="1" customWidth="1"/>
    <col min="3" max="20" width="16" style="23" bestFit="1" customWidth="1"/>
    <col min="21" max="26" width="17.5703125" style="23" bestFit="1" customWidth="1"/>
    <col min="27" max="27" width="18.7109375" style="23" customWidth="1"/>
    <col min="28" max="28" width="16" style="23" customWidth="1"/>
    <col min="29" max="30" width="17.7109375" style="23" customWidth="1"/>
    <col min="31" max="31" width="15.42578125" style="23" bestFit="1" customWidth="1"/>
    <col min="32" max="32" width="15.42578125" style="23" customWidth="1"/>
    <col min="33" max="33" width="10.42578125" style="28"/>
    <col min="34" max="34" width="17.5703125" style="28" bestFit="1" customWidth="1"/>
    <col min="35" max="64" width="10.42578125" style="31"/>
    <col min="65" max="16384" width="10.42578125" style="9"/>
  </cols>
  <sheetData>
    <row r="1" spans="1:35" s="3" customFormat="1" ht="21">
      <c r="A1" s="3" t="s">
        <v>31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35" s="3" customFormat="1" ht="21">
      <c r="A2" s="3" t="s">
        <v>32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5" s="3" customFormat="1" ht="21">
      <c r="A3" s="3" t="s">
        <v>42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5" s="6" customFormat="1" ht="18.75">
      <c r="A4" s="5" t="s">
        <v>41</v>
      </c>
      <c r="K4" s="7"/>
      <c r="L4" s="7"/>
    </row>
    <row r="5" spans="1:35" s="6" customFormat="1" ht="18">
      <c r="A5" s="6" t="s">
        <v>33</v>
      </c>
      <c r="K5" s="7"/>
      <c r="L5" s="7"/>
    </row>
    <row r="6" spans="1:35" s="6" customFormat="1">
      <c r="A6" s="6" t="s">
        <v>34</v>
      </c>
      <c r="K6" s="7"/>
      <c r="L6" s="7"/>
    </row>
    <row r="7" spans="1:35" s="6" customFormat="1">
      <c r="A7" s="6" t="s">
        <v>35</v>
      </c>
      <c r="K7" s="7"/>
      <c r="L7" s="7"/>
    </row>
    <row r="8" spans="1:35" s="1" customFormat="1" ht="37.5" customHeight="1">
      <c r="A8" s="29" t="s">
        <v>36</v>
      </c>
      <c r="B8" s="30">
        <v>1994</v>
      </c>
      <c r="C8" s="30">
        <v>1995</v>
      </c>
      <c r="D8" s="30">
        <v>1996</v>
      </c>
      <c r="E8" s="30">
        <v>1997</v>
      </c>
      <c r="F8" s="30">
        <v>1998</v>
      </c>
      <c r="G8" s="30">
        <v>1999</v>
      </c>
      <c r="H8" s="30">
        <v>2000</v>
      </c>
      <c r="I8" s="30">
        <v>2001</v>
      </c>
      <c r="J8" s="30">
        <v>2002</v>
      </c>
      <c r="K8" s="30">
        <v>2003</v>
      </c>
      <c r="L8" s="30">
        <v>2004</v>
      </c>
      <c r="M8" s="30">
        <v>2005</v>
      </c>
      <c r="N8" s="30">
        <v>2006</v>
      </c>
      <c r="O8" s="30">
        <v>2007</v>
      </c>
      <c r="P8" s="30">
        <v>2008</v>
      </c>
      <c r="Q8" s="30">
        <v>2009</v>
      </c>
      <c r="R8" s="30">
        <v>2010</v>
      </c>
      <c r="S8" s="30">
        <v>2011</v>
      </c>
      <c r="T8" s="30">
        <v>2012</v>
      </c>
      <c r="U8" s="30">
        <v>2013</v>
      </c>
      <c r="V8" s="30">
        <v>2014</v>
      </c>
      <c r="W8" s="30">
        <v>2015</v>
      </c>
      <c r="X8" s="30">
        <v>2016</v>
      </c>
      <c r="Y8" s="30">
        <v>2017</v>
      </c>
      <c r="Z8" s="30">
        <v>2018</v>
      </c>
      <c r="AA8" s="30">
        <v>2019</v>
      </c>
      <c r="AB8" s="30">
        <v>2020</v>
      </c>
      <c r="AC8" s="30">
        <v>2021</v>
      </c>
      <c r="AD8" s="30">
        <v>2022</v>
      </c>
      <c r="AE8" s="30">
        <v>2023</v>
      </c>
      <c r="AF8" s="30">
        <v>2024</v>
      </c>
      <c r="AG8" s="6"/>
      <c r="AH8" s="6"/>
      <c r="AI8" s="6"/>
    </row>
    <row r="9" spans="1:35" s="2" customFormat="1" ht="17.25">
      <c r="A9" s="8" t="s">
        <v>0</v>
      </c>
    </row>
    <row r="10" spans="1:35" ht="18">
      <c r="A10" s="9" t="s">
        <v>43</v>
      </c>
      <c r="B10" s="17">
        <v>6720386.0000000009</v>
      </c>
      <c r="C10" s="17">
        <v>8345243.0999999996</v>
      </c>
      <c r="D10" s="17">
        <v>9979721.6000000015</v>
      </c>
      <c r="E10" s="17">
        <v>12754272.6</v>
      </c>
      <c r="F10" s="17">
        <v>13206811.9</v>
      </c>
      <c r="G10" s="17">
        <v>15170527.600000001</v>
      </c>
      <c r="H10" s="17">
        <v>19689208.900000002</v>
      </c>
      <c r="I10" s="17">
        <v>23634453.000000004</v>
      </c>
      <c r="J10" s="17">
        <v>30525032.399999995</v>
      </c>
      <c r="K10" s="17">
        <v>30658419.100000001</v>
      </c>
      <c r="L10" s="17">
        <v>32356906.600000001</v>
      </c>
      <c r="M10" s="17">
        <v>34164893.199999988</v>
      </c>
      <c r="N10" s="17">
        <v>34567883.5</v>
      </c>
      <c r="O10" s="17">
        <v>42219445.299999997</v>
      </c>
      <c r="P10" s="17">
        <v>53938203</v>
      </c>
      <c r="Q10" s="17">
        <v>51851798.800000004</v>
      </c>
      <c r="R10" s="17">
        <v>54478665.300000004</v>
      </c>
      <c r="S10" s="17">
        <v>62754892.24478475</v>
      </c>
      <c r="T10" s="17">
        <v>66262816.922999561</v>
      </c>
      <c r="U10" s="17">
        <v>89595672</v>
      </c>
      <c r="V10" s="17">
        <v>120072829.19902013</v>
      </c>
      <c r="W10" s="17">
        <v>157320343.10100001</v>
      </c>
      <c r="X10" s="17">
        <v>146482669.646</v>
      </c>
      <c r="Y10" s="17">
        <v>147287023.56600001</v>
      </c>
      <c r="Z10" s="17">
        <v>163138505</v>
      </c>
      <c r="AA10" s="17">
        <v>179194585</v>
      </c>
      <c r="AB10" s="17">
        <v>209807089.96900001</v>
      </c>
      <c r="AC10" s="18">
        <v>240934550.35672101</v>
      </c>
      <c r="AD10" s="18">
        <v>286011474.50599998</v>
      </c>
      <c r="AE10" s="18">
        <v>234161155.565</v>
      </c>
      <c r="AF10" s="18">
        <v>281389032.77100003</v>
      </c>
    </row>
    <row r="11" spans="1:35">
      <c r="A11" s="9" t="s">
        <v>44</v>
      </c>
      <c r="B11" s="17">
        <f t="shared" ref="B11:AA11" si="0">+B12+B13</f>
        <v>1260</v>
      </c>
      <c r="C11" s="17">
        <f t="shared" si="0"/>
        <v>861215.6</v>
      </c>
      <c r="D11" s="17">
        <f t="shared" si="0"/>
        <v>716079.76212372014</v>
      </c>
      <c r="E11" s="17">
        <f t="shared" si="0"/>
        <v>1095192</v>
      </c>
      <c r="F11" s="17">
        <f t="shared" si="0"/>
        <v>2082897.2999999998</v>
      </c>
      <c r="G11" s="17">
        <f t="shared" si="0"/>
        <v>5287812.9000000004</v>
      </c>
      <c r="H11" s="17">
        <f t="shared" si="0"/>
        <v>4977608.9000000004</v>
      </c>
      <c r="I11" s="17">
        <f t="shared" si="0"/>
        <v>3167373.5</v>
      </c>
      <c r="J11" s="17">
        <f t="shared" si="0"/>
        <v>4583923.4000000004</v>
      </c>
      <c r="K11" s="17">
        <f t="shared" si="0"/>
        <v>6799325.0999999996</v>
      </c>
      <c r="L11" s="17">
        <f t="shared" si="0"/>
        <v>3495796.3</v>
      </c>
      <c r="M11" s="17">
        <f t="shared" si="0"/>
        <v>6653927.0999999996</v>
      </c>
      <c r="N11" s="17">
        <f t="shared" si="0"/>
        <v>9109215.0999999996</v>
      </c>
      <c r="O11" s="17">
        <f t="shared" si="0"/>
        <v>6767370.2000000002</v>
      </c>
      <c r="P11" s="17">
        <f t="shared" si="0"/>
        <v>2447282.1</v>
      </c>
      <c r="Q11" s="17">
        <f t="shared" si="0"/>
        <v>4057146.6999999997</v>
      </c>
      <c r="R11" s="17">
        <f t="shared" si="0"/>
        <v>3873198.5</v>
      </c>
      <c r="S11" s="17">
        <f t="shared" si="0"/>
        <v>4910112.3</v>
      </c>
      <c r="T11" s="17">
        <f t="shared" si="0"/>
        <v>3427742.4</v>
      </c>
      <c r="U11" s="17">
        <f t="shared" si="0"/>
        <v>4215327.4552573999</v>
      </c>
      <c r="V11" s="17">
        <f t="shared" si="0"/>
        <v>6887453.3684837101</v>
      </c>
      <c r="W11" s="17">
        <f t="shared" si="0"/>
        <v>7028180.1129999999</v>
      </c>
      <c r="X11" s="17">
        <f t="shared" si="0"/>
        <v>14709982.968</v>
      </c>
      <c r="Y11" s="17">
        <f t="shared" si="0"/>
        <v>15690737.676000001</v>
      </c>
      <c r="Z11" s="17">
        <f t="shared" si="0"/>
        <v>15959460</v>
      </c>
      <c r="AA11" s="17">
        <f t="shared" si="0"/>
        <v>23823404</v>
      </c>
      <c r="AB11" s="17">
        <f>+AB12+AB13+AB14</f>
        <v>30912857.415999997</v>
      </c>
      <c r="AC11" s="17">
        <f>+AC12+AC13+AC14</f>
        <v>42309865.420249768</v>
      </c>
      <c r="AD11" s="17">
        <f>+AD12+AD13+AD14</f>
        <v>41404500.408</v>
      </c>
      <c r="AE11" s="17">
        <f>+AE12+AE13+AE14</f>
        <v>52767007.816</v>
      </c>
      <c r="AF11" s="17">
        <f>+AF12+AF13+AF14</f>
        <v>52105212.892999999</v>
      </c>
    </row>
    <row r="12" spans="1:35">
      <c r="A12" s="11" t="s">
        <v>3</v>
      </c>
      <c r="B12" s="19">
        <v>0</v>
      </c>
      <c r="C12" s="19">
        <v>232450</v>
      </c>
      <c r="D12" s="19">
        <v>0</v>
      </c>
      <c r="E12" s="19">
        <v>530500</v>
      </c>
      <c r="F12" s="19">
        <v>1140087.8999999999</v>
      </c>
      <c r="G12" s="19">
        <v>2892331.1</v>
      </c>
      <c r="H12" s="19">
        <v>1728958.2999999998</v>
      </c>
      <c r="I12" s="19">
        <v>1111408</v>
      </c>
      <c r="J12" s="19">
        <v>2212027.7000000002</v>
      </c>
      <c r="K12" s="19">
        <v>3597909.5</v>
      </c>
      <c r="L12" s="19">
        <v>2511764.2999999998</v>
      </c>
      <c r="M12" s="19">
        <v>4050357.4</v>
      </c>
      <c r="N12" s="19">
        <v>6636279.7000000002</v>
      </c>
      <c r="O12" s="19">
        <v>5403246</v>
      </c>
      <c r="P12" s="19">
        <v>1546990</v>
      </c>
      <c r="Q12" s="19">
        <v>459650</v>
      </c>
      <c r="R12" s="19">
        <v>2538700</v>
      </c>
      <c r="S12" s="19">
        <v>3749142</v>
      </c>
      <c r="T12" s="19">
        <v>2528881</v>
      </c>
      <c r="U12" s="19">
        <v>4085534</v>
      </c>
      <c r="V12" s="19">
        <v>6884760</v>
      </c>
      <c r="W12" s="19">
        <v>6909713.7259999998</v>
      </c>
      <c r="X12" s="19">
        <v>5816678.8660000004</v>
      </c>
      <c r="Y12" s="19">
        <v>4175835.2080000001</v>
      </c>
      <c r="Z12" s="19">
        <v>9132135</v>
      </c>
      <c r="AA12" s="19">
        <v>8601987</v>
      </c>
      <c r="AB12" s="19">
        <v>4698953.9680000003</v>
      </c>
      <c r="AC12" s="18">
        <v>10122409.780283099</v>
      </c>
      <c r="AD12" s="18">
        <v>5297268.4819999998</v>
      </c>
      <c r="AE12" s="18">
        <v>8880090.7290000003</v>
      </c>
      <c r="AF12" s="18">
        <v>24042574.079999998</v>
      </c>
    </row>
    <row r="13" spans="1:35">
      <c r="A13" s="11" t="s">
        <v>4</v>
      </c>
      <c r="B13" s="19">
        <v>1260</v>
      </c>
      <c r="C13" s="19">
        <v>628765.6</v>
      </c>
      <c r="D13" s="19">
        <v>716079.76212372014</v>
      </c>
      <c r="E13" s="19">
        <v>564692</v>
      </c>
      <c r="F13" s="19">
        <v>942809.4</v>
      </c>
      <c r="G13" s="19">
        <v>2395481.8000000003</v>
      </c>
      <c r="H13" s="19">
        <v>3248650.6</v>
      </c>
      <c r="I13" s="19">
        <v>2055965.5</v>
      </c>
      <c r="J13" s="19">
        <v>2371895.6999999997</v>
      </c>
      <c r="K13" s="19">
        <v>3201415.5999999996</v>
      </c>
      <c r="L13" s="19">
        <v>984032</v>
      </c>
      <c r="M13" s="19">
        <v>2603569.7000000002</v>
      </c>
      <c r="N13" s="19">
        <v>2472935.4</v>
      </c>
      <c r="O13" s="19">
        <v>1364124.2</v>
      </c>
      <c r="P13" s="19">
        <v>900292.1</v>
      </c>
      <c r="Q13" s="19">
        <v>3597496.6999999997</v>
      </c>
      <c r="R13" s="19">
        <v>1334498.5</v>
      </c>
      <c r="S13" s="19">
        <v>1160970.3</v>
      </c>
      <c r="T13" s="19">
        <v>898861.4</v>
      </c>
      <c r="U13" s="19">
        <v>129793.45525739998</v>
      </c>
      <c r="V13" s="19">
        <v>2693.3684837100004</v>
      </c>
      <c r="W13" s="19">
        <v>118466.387</v>
      </c>
      <c r="X13" s="19">
        <v>8893304.102</v>
      </c>
      <c r="Y13" s="19">
        <v>11514902.468</v>
      </c>
      <c r="Z13" s="19">
        <v>6827325</v>
      </c>
      <c r="AA13" s="19">
        <v>15221417</v>
      </c>
      <c r="AB13" s="19">
        <v>21088312.123</v>
      </c>
      <c r="AC13" s="18">
        <v>30989035.159845799</v>
      </c>
      <c r="AD13" s="18">
        <v>35909310.788999997</v>
      </c>
      <c r="AE13" s="18">
        <v>43886917.086999997</v>
      </c>
      <c r="AF13" s="18">
        <v>28062638.813000001</v>
      </c>
    </row>
    <row r="14" spans="1:35">
      <c r="A14" s="11" t="s">
        <v>37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5125591.3250000002</v>
      </c>
      <c r="AC14" s="18">
        <v>1198420.4801208701</v>
      </c>
      <c r="AD14" s="18">
        <v>197921.13699999999</v>
      </c>
      <c r="AE14" s="18">
        <v>0</v>
      </c>
      <c r="AF14" s="18">
        <v>0</v>
      </c>
    </row>
    <row r="15" spans="1:35">
      <c r="A15" s="9" t="s">
        <v>45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8">
        <v>0</v>
      </c>
      <c r="AD15" s="18">
        <v>0</v>
      </c>
      <c r="AE15" s="18">
        <v>15040.334999999999</v>
      </c>
      <c r="AF15" s="18">
        <v>0</v>
      </c>
    </row>
    <row r="16" spans="1:35">
      <c r="A16" s="9" t="s">
        <v>46</v>
      </c>
      <c r="B16" s="19">
        <f t="shared" ref="B16:AB16" si="1">+B17</f>
        <v>0</v>
      </c>
      <c r="C16" s="19">
        <f t="shared" si="1"/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4372.55</v>
      </c>
      <c r="AC16" s="18">
        <f>+AC17</f>
        <v>0</v>
      </c>
      <c r="AD16" s="18">
        <v>0</v>
      </c>
      <c r="AE16" s="18">
        <v>0</v>
      </c>
      <c r="AF16" s="18">
        <v>0</v>
      </c>
    </row>
    <row r="17" spans="1:64">
      <c r="A17" s="11" t="s">
        <v>47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4372.55</v>
      </c>
      <c r="AC17" s="18">
        <v>0</v>
      </c>
      <c r="AD17" s="18">
        <v>0</v>
      </c>
      <c r="AE17" s="18">
        <v>0</v>
      </c>
      <c r="AF17" s="18">
        <v>0</v>
      </c>
    </row>
    <row r="18" spans="1:64">
      <c r="A18" s="9" t="s">
        <v>48</v>
      </c>
      <c r="B18" s="19">
        <v>930543.6</v>
      </c>
      <c r="C18" s="19">
        <v>1048410.8</v>
      </c>
      <c r="D18" s="19">
        <v>1032506.6</v>
      </c>
      <c r="E18" s="19">
        <v>1059457.7</v>
      </c>
      <c r="F18" s="19">
        <v>967217.6</v>
      </c>
      <c r="G18" s="19">
        <v>2059569.8</v>
      </c>
      <c r="H18" s="19">
        <v>2268611.2999999998</v>
      </c>
      <c r="I18" s="19">
        <v>2482283.5</v>
      </c>
      <c r="J18" s="19">
        <v>2680531.4</v>
      </c>
      <c r="K18" s="19">
        <v>3253863.7</v>
      </c>
      <c r="L18" s="19">
        <v>3007090.5</v>
      </c>
      <c r="M18" s="19">
        <v>2834021.5999999996</v>
      </c>
      <c r="N18" s="19">
        <v>2802035.0999999996</v>
      </c>
      <c r="O18" s="19">
        <v>2570694.2000000002</v>
      </c>
      <c r="P18" s="19">
        <v>2537813</v>
      </c>
      <c r="Q18" s="19">
        <v>2802107.8</v>
      </c>
      <c r="R18" s="19">
        <v>2798270.1</v>
      </c>
      <c r="S18" s="19">
        <v>2758921.6518773199</v>
      </c>
      <c r="T18" s="19">
        <v>2563751.2999999998</v>
      </c>
      <c r="U18" s="19">
        <v>2606825.2877881099</v>
      </c>
      <c r="V18" s="19">
        <v>2996767.0996730896</v>
      </c>
      <c r="W18" s="19">
        <v>3795239.71</v>
      </c>
      <c r="X18" s="19">
        <v>10108600.301000001</v>
      </c>
      <c r="Y18" s="19">
        <v>9449973.5160000008</v>
      </c>
      <c r="Z18" s="19">
        <v>9232470</v>
      </c>
      <c r="AA18" s="19">
        <v>9349376</v>
      </c>
      <c r="AB18" s="19">
        <v>10125682.725</v>
      </c>
      <c r="AC18" s="18">
        <v>10492740.9362185</v>
      </c>
      <c r="AD18" s="18">
        <v>8721931.3760000002</v>
      </c>
      <c r="AE18" s="18">
        <v>10052216.252</v>
      </c>
      <c r="AF18" s="18">
        <v>8288908.6730000004</v>
      </c>
    </row>
    <row r="19" spans="1:64">
      <c r="A19" s="9" t="s">
        <v>40</v>
      </c>
      <c r="B19" s="17">
        <v>1645948.6000000006</v>
      </c>
      <c r="C19" s="17">
        <v>833566.79999999888</v>
      </c>
      <c r="D19" s="17">
        <v>1070598.9650250301</v>
      </c>
      <c r="E19" s="17">
        <v>1252306</v>
      </c>
      <c r="F19" s="17">
        <v>1860626.7000000011</v>
      </c>
      <c r="G19" s="17">
        <v>2011638.1000000052</v>
      </c>
      <c r="H19" s="17">
        <v>2213792.4999999925</v>
      </c>
      <c r="I19" s="17">
        <v>2590343.200000003</v>
      </c>
      <c r="J19" s="17">
        <v>2895961.5</v>
      </c>
      <c r="K19" s="17">
        <v>2996077.4999999925</v>
      </c>
      <c r="L19" s="17">
        <v>2986187.6999999955</v>
      </c>
      <c r="M19" s="17">
        <v>2964824.3999999985</v>
      </c>
      <c r="N19" s="17">
        <v>3087040.799999997</v>
      </c>
      <c r="O19" s="17">
        <v>3191435.3999999985</v>
      </c>
      <c r="P19" s="17">
        <v>3585042.3000000045</v>
      </c>
      <c r="Q19" s="17">
        <v>3673471.700000003</v>
      </c>
      <c r="R19" s="17">
        <v>3649494.6000000015</v>
      </c>
      <c r="S19" s="17">
        <v>3401405.3641766757</v>
      </c>
      <c r="T19" s="17">
        <v>3723611.700000003</v>
      </c>
      <c r="U19" s="17">
        <v>3830631.7654046118</v>
      </c>
      <c r="V19" s="17">
        <v>4080050.2765681595</v>
      </c>
      <c r="W19" s="17">
        <v>2122580.8554599583</v>
      </c>
      <c r="X19" s="17">
        <v>2388413.468069613</v>
      </c>
      <c r="Y19" s="17">
        <v>2456099.3125909865</v>
      </c>
      <c r="Z19" s="17">
        <v>2573195</v>
      </c>
      <c r="AA19" s="17">
        <v>2639836</v>
      </c>
      <c r="AB19" s="17">
        <v>2753285.1910000001</v>
      </c>
      <c r="AC19" s="18">
        <v>2882507.3223471097</v>
      </c>
      <c r="AD19" s="18">
        <v>2980577.0860000001</v>
      </c>
      <c r="AE19" s="18">
        <v>3213011.1470000003</v>
      </c>
      <c r="AF19" s="18">
        <v>3331357.0010000002</v>
      </c>
    </row>
    <row r="20" spans="1:64" s="2" customFormat="1" ht="17.25">
      <c r="A20" s="8" t="s">
        <v>8</v>
      </c>
      <c r="B20" s="15">
        <f t="shared" ref="B20:AA20" si="2">+B10+B11+B18+B19</f>
        <v>9298138.2000000011</v>
      </c>
      <c r="C20" s="15">
        <f t="shared" si="2"/>
        <v>11088436.299999999</v>
      </c>
      <c r="D20" s="15">
        <f t="shared" si="2"/>
        <v>12798906.927148752</v>
      </c>
      <c r="E20" s="15">
        <f t="shared" si="2"/>
        <v>16161228.299999999</v>
      </c>
      <c r="F20" s="15">
        <f t="shared" si="2"/>
        <v>18117553.5</v>
      </c>
      <c r="G20" s="15">
        <f t="shared" si="2"/>
        <v>24529548.400000006</v>
      </c>
      <c r="H20" s="15">
        <f t="shared" si="2"/>
        <v>29149221.599999998</v>
      </c>
      <c r="I20" s="15">
        <f t="shared" si="2"/>
        <v>31874453.200000007</v>
      </c>
      <c r="J20" s="15">
        <f t="shared" si="2"/>
        <v>40685448.699999996</v>
      </c>
      <c r="K20" s="15">
        <f t="shared" si="2"/>
        <v>43707685.399999999</v>
      </c>
      <c r="L20" s="15">
        <f t="shared" si="2"/>
        <v>41845981.099999994</v>
      </c>
      <c r="M20" s="15">
        <f t="shared" si="2"/>
        <v>46617666.29999999</v>
      </c>
      <c r="N20" s="15">
        <f t="shared" si="2"/>
        <v>49566174.5</v>
      </c>
      <c r="O20" s="15">
        <f t="shared" si="2"/>
        <v>54748945.100000001</v>
      </c>
      <c r="P20" s="15">
        <f t="shared" si="2"/>
        <v>62508340.400000006</v>
      </c>
      <c r="Q20" s="15">
        <f t="shared" si="2"/>
        <v>62384525.000000007</v>
      </c>
      <c r="R20" s="15">
        <f t="shared" si="2"/>
        <v>64799628.500000007</v>
      </c>
      <c r="S20" s="15">
        <f t="shared" si="2"/>
        <v>73825331.560838744</v>
      </c>
      <c r="T20" s="15">
        <f t="shared" si="2"/>
        <v>75977922.322999567</v>
      </c>
      <c r="U20" s="15">
        <f t="shared" si="2"/>
        <v>100248456.50845012</v>
      </c>
      <c r="V20" s="15">
        <f t="shared" si="2"/>
        <v>134037099.94374509</v>
      </c>
      <c r="W20" s="15">
        <f t="shared" si="2"/>
        <v>170266343.77945998</v>
      </c>
      <c r="X20" s="15">
        <f t="shared" si="2"/>
        <v>173689666.3830696</v>
      </c>
      <c r="Y20" s="15">
        <f t="shared" si="2"/>
        <v>174883834.070591</v>
      </c>
      <c r="Z20" s="15">
        <f t="shared" si="2"/>
        <v>190903630</v>
      </c>
      <c r="AA20" s="15">
        <f t="shared" si="2"/>
        <v>215007201</v>
      </c>
      <c r="AB20" s="15">
        <f>+AB10+AB11+AB16+AB18+AB19</f>
        <v>253603287.85100004</v>
      </c>
      <c r="AC20" s="15">
        <f>+AC10+AC11+AC16+AC18+AC19</f>
        <v>296619664.03553641</v>
      </c>
      <c r="AD20" s="15">
        <v>339118483.37599999</v>
      </c>
      <c r="AE20" s="27">
        <f>+AE10+AE11+AE16+AE18+AE19+AE15</f>
        <v>300208431.11499995</v>
      </c>
      <c r="AF20" s="15">
        <f>+AF10+AF11+AF16+AF18+AF19+AF15</f>
        <v>345114511.338</v>
      </c>
      <c r="AG20" s="28"/>
      <c r="AH20" s="28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</row>
    <row r="21" spans="1:64" s="2" customFormat="1" ht="17.25">
      <c r="A21" s="8" t="s">
        <v>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1"/>
      <c r="AD21" s="21"/>
      <c r="AE21" s="21"/>
      <c r="AF21" s="21"/>
      <c r="AG21" s="28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</row>
    <row r="22" spans="1:64">
      <c r="A22" s="9" t="s">
        <v>49</v>
      </c>
      <c r="B22" s="17">
        <v>83548</v>
      </c>
      <c r="C22" s="17">
        <v>131128</v>
      </c>
      <c r="D22" s="17">
        <v>43761.3</v>
      </c>
      <c r="E22" s="17">
        <v>5494.1</v>
      </c>
      <c r="F22" s="17">
        <v>1125.7</v>
      </c>
      <c r="G22" s="17">
        <v>4303.3</v>
      </c>
      <c r="H22" s="17">
        <v>4268.8999999999996</v>
      </c>
      <c r="I22" s="17">
        <v>123013</v>
      </c>
      <c r="J22" s="17">
        <v>10227.400000000001</v>
      </c>
      <c r="K22" s="17">
        <v>16181.300000000001</v>
      </c>
      <c r="L22" s="17">
        <v>9824.5</v>
      </c>
      <c r="M22" s="17">
        <v>21014.799999999999</v>
      </c>
      <c r="N22" s="17">
        <v>11071.1</v>
      </c>
      <c r="O22" s="17">
        <v>12876.6</v>
      </c>
      <c r="P22" s="17">
        <v>25426.9</v>
      </c>
      <c r="Q22" s="17">
        <v>18825.8</v>
      </c>
      <c r="R22" s="17">
        <v>22421.8</v>
      </c>
      <c r="S22" s="17">
        <v>4835.6189218300005</v>
      </c>
      <c r="T22" s="17">
        <v>13239.699999999999</v>
      </c>
      <c r="U22" s="17">
        <v>5522806</v>
      </c>
      <c r="V22" s="17">
        <v>6854234.6518925102</v>
      </c>
      <c r="W22" s="17">
        <v>10142067.946</v>
      </c>
      <c r="X22" s="17">
        <v>6425633.1430000002</v>
      </c>
      <c r="Y22" s="17">
        <v>5161953.8689999999</v>
      </c>
      <c r="Z22" s="17">
        <v>5873614</v>
      </c>
      <c r="AA22" s="17">
        <v>4958260</v>
      </c>
      <c r="AB22" s="17">
        <v>7183899.3020000001</v>
      </c>
      <c r="AC22" s="18">
        <v>7721372.2382064695</v>
      </c>
      <c r="AD22" s="18">
        <v>10535354.865</v>
      </c>
      <c r="AE22" s="24">
        <v>6335158.6699999999</v>
      </c>
      <c r="AF22" s="24">
        <v>5900157.1320000002</v>
      </c>
    </row>
    <row r="23" spans="1:64">
      <c r="A23" s="9" t="s">
        <v>50</v>
      </c>
      <c r="B23" s="19">
        <v>963175.6</v>
      </c>
      <c r="C23" s="19">
        <v>1153659.6000000001</v>
      </c>
      <c r="D23" s="19">
        <v>1105640.3</v>
      </c>
      <c r="E23" s="19">
        <v>1056158.2</v>
      </c>
      <c r="F23" s="19">
        <v>958624.2</v>
      </c>
      <c r="G23" s="19">
        <v>1997918.5</v>
      </c>
      <c r="H23" s="19">
        <v>2061356.8</v>
      </c>
      <c r="I23" s="19">
        <v>2164112.9000000004</v>
      </c>
      <c r="J23" s="19">
        <v>2264003.4</v>
      </c>
      <c r="K23" s="19">
        <v>2827586.3000000003</v>
      </c>
      <c r="L23" s="19">
        <v>2482586.7999999998</v>
      </c>
      <c r="M23" s="19">
        <v>2284633.4</v>
      </c>
      <c r="N23" s="19">
        <v>2243410.1100000003</v>
      </c>
      <c r="O23" s="19">
        <v>2051580.5</v>
      </c>
      <c r="P23" s="19">
        <v>1939763.7999999998</v>
      </c>
      <c r="Q23" s="19">
        <v>4259806.3999999994</v>
      </c>
      <c r="R23" s="19">
        <v>4118173.1</v>
      </c>
      <c r="S23" s="19">
        <v>3880212.7021004399</v>
      </c>
      <c r="T23" s="19">
        <v>3564614.3</v>
      </c>
      <c r="U23" s="19">
        <v>3708254.3951394102</v>
      </c>
      <c r="V23" s="19">
        <v>4224770.7659999998</v>
      </c>
      <c r="W23" s="19">
        <v>5273044.6610000003</v>
      </c>
      <c r="X23" s="19">
        <v>11452601.618000001</v>
      </c>
      <c r="Y23" s="19">
        <v>11131348.844000001</v>
      </c>
      <c r="Z23" s="19">
        <v>10980319.718</v>
      </c>
      <c r="AA23" s="19">
        <v>11040735.569</v>
      </c>
      <c r="AB23" s="19">
        <v>12067341.847999999</v>
      </c>
      <c r="AC23" s="18">
        <v>23602912.126279801</v>
      </c>
      <c r="AD23" s="18">
        <v>25693194.201000001</v>
      </c>
      <c r="AE23" s="24">
        <v>23656953.171</v>
      </c>
      <c r="AF23" s="24">
        <v>23521063.817000002</v>
      </c>
    </row>
    <row r="24" spans="1:64">
      <c r="A24" s="9" t="s">
        <v>51</v>
      </c>
      <c r="B24" s="17">
        <v>2569194.2719669999</v>
      </c>
      <c r="C24" s="17">
        <v>3276225.4081310001</v>
      </c>
      <c r="D24" s="17">
        <v>3887809.6452560001</v>
      </c>
      <c r="E24" s="17">
        <v>5046136.3290839996</v>
      </c>
      <c r="F24" s="17">
        <v>5623037.3883579997</v>
      </c>
      <c r="G24" s="17">
        <v>7457633.5343340002</v>
      </c>
      <c r="H24" s="17">
        <v>8698575.9391259998</v>
      </c>
      <c r="I24" s="17">
        <v>9990834.801732</v>
      </c>
      <c r="J24" s="17">
        <v>12013059.419662001</v>
      </c>
      <c r="K24" s="17">
        <v>14398284.549660999</v>
      </c>
      <c r="L24" s="17">
        <v>16278571.156799</v>
      </c>
      <c r="M24" s="17">
        <v>19177831.390923001</v>
      </c>
      <c r="N24" s="17">
        <v>23924958.323279999</v>
      </c>
      <c r="O24" s="17">
        <v>26841567.842971001</v>
      </c>
      <c r="P24" s="17">
        <v>29875427.774503998</v>
      </c>
      <c r="Q24" s="17">
        <v>31588104.713165998</v>
      </c>
      <c r="R24" s="17">
        <v>35914676.465654001</v>
      </c>
      <c r="S24" s="17">
        <v>40310380.544414997</v>
      </c>
      <c r="T24" s="17">
        <v>42940513.884277999</v>
      </c>
      <c r="U24" s="17">
        <v>48018898.476222001</v>
      </c>
      <c r="V24" s="17">
        <v>55129935.997983001</v>
      </c>
      <c r="W24" s="17">
        <v>65167063.825999998</v>
      </c>
      <c r="X24" s="17">
        <v>67350172.929000005</v>
      </c>
      <c r="Y24" s="17">
        <v>71920238.534999996</v>
      </c>
      <c r="Z24" s="17">
        <v>78344414</v>
      </c>
      <c r="AA24" s="17">
        <v>89129307</v>
      </c>
      <c r="AB24" s="17">
        <v>108672831.90899999</v>
      </c>
      <c r="AC24" s="18">
        <v>122440363.79859</v>
      </c>
      <c r="AD24" s="18">
        <v>131852069.22499999</v>
      </c>
      <c r="AE24" s="18">
        <v>130706236.345</v>
      </c>
      <c r="AF24" s="18">
        <v>151954904.73699999</v>
      </c>
    </row>
    <row r="25" spans="1:64">
      <c r="A25" s="9" t="s">
        <v>52</v>
      </c>
      <c r="B25" s="17">
        <f>+B26+B27</f>
        <v>2551423.9824826596</v>
      </c>
      <c r="C25" s="17">
        <f t="shared" ref="C25:AB25" si="3">+C26+C27</f>
        <v>2940167.9778441899</v>
      </c>
      <c r="D25" s="17">
        <f t="shared" si="3"/>
        <v>2796043.87179456</v>
      </c>
      <c r="E25" s="17">
        <f t="shared" si="3"/>
        <v>3292517.9</v>
      </c>
      <c r="F25" s="17">
        <f t="shared" si="3"/>
        <v>1231957</v>
      </c>
      <c r="G25" s="17">
        <f t="shared" si="3"/>
        <v>2097890.8217682601</v>
      </c>
      <c r="H25" s="17">
        <f t="shared" si="3"/>
        <v>1960475.3852451399</v>
      </c>
      <c r="I25" s="17">
        <f t="shared" si="3"/>
        <v>1496143.53734256</v>
      </c>
      <c r="J25" s="17">
        <f t="shared" si="3"/>
        <v>1887549.0536155198</v>
      </c>
      <c r="K25" s="17">
        <f t="shared" si="3"/>
        <v>2165556.7397811604</v>
      </c>
      <c r="L25" s="17">
        <f t="shared" si="3"/>
        <v>2714333.5898110303</v>
      </c>
      <c r="M25" s="17">
        <f t="shared" si="3"/>
        <v>3611281.3276413702</v>
      </c>
      <c r="N25" s="17">
        <f t="shared" si="3"/>
        <v>2725701.1210753806</v>
      </c>
      <c r="O25" s="17">
        <f t="shared" si="3"/>
        <v>5284370.7184103606</v>
      </c>
      <c r="P25" s="17">
        <f t="shared" si="3"/>
        <v>5797753.5665852595</v>
      </c>
      <c r="Q25" s="17">
        <f t="shared" si="3"/>
        <v>7731011.7336906698</v>
      </c>
      <c r="R25" s="17">
        <f t="shared" si="3"/>
        <v>8585103.0554753803</v>
      </c>
      <c r="S25" s="17">
        <f t="shared" si="3"/>
        <v>10333536.6030162</v>
      </c>
      <c r="T25" s="17">
        <f t="shared" si="3"/>
        <v>13030652.965569802</v>
      </c>
      <c r="U25" s="17">
        <f t="shared" si="3"/>
        <v>16318597.351206001</v>
      </c>
      <c r="V25" s="17">
        <f t="shared" si="3"/>
        <v>13483816.123038599</v>
      </c>
      <c r="W25" s="17">
        <f t="shared" si="3"/>
        <v>16025364.375</v>
      </c>
      <c r="X25" s="17">
        <f t="shared" si="3"/>
        <v>15716428.334000001</v>
      </c>
      <c r="Y25" s="17">
        <f t="shared" si="3"/>
        <v>14998005.991</v>
      </c>
      <c r="Z25" s="17">
        <f t="shared" si="3"/>
        <v>17584394</v>
      </c>
      <c r="AA25" s="17">
        <f t="shared" si="3"/>
        <v>21076216</v>
      </c>
      <c r="AB25" s="17">
        <f t="shared" si="3"/>
        <v>22607492.177000001</v>
      </c>
      <c r="AC25" s="18">
        <f>+AC26+AC27</f>
        <v>21331827.641685929</v>
      </c>
      <c r="AD25" s="18">
        <v>23264208.127</v>
      </c>
      <c r="AE25" s="24">
        <f>+AE26+AE27</f>
        <v>22830437.814999998</v>
      </c>
      <c r="AF25" s="24">
        <f>+AF26+AF27</f>
        <v>19035285.011999998</v>
      </c>
    </row>
    <row r="26" spans="1:64">
      <c r="A26" s="11" t="s">
        <v>28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1087337.1940065899</v>
      </c>
      <c r="AC26" s="18">
        <v>1146150.6587229299</v>
      </c>
      <c r="AD26" s="18">
        <v>3460464.4180000001</v>
      </c>
      <c r="AE26" s="25">
        <v>2095851.8670000001</v>
      </c>
      <c r="AF26" s="25">
        <v>1722476.507</v>
      </c>
    </row>
    <row r="27" spans="1:64">
      <c r="A27" s="11" t="s">
        <v>29</v>
      </c>
      <c r="B27" s="17">
        <v>2551423.9824826596</v>
      </c>
      <c r="C27" s="17">
        <v>2940167.9778441899</v>
      </c>
      <c r="D27" s="17">
        <v>2796043.87179456</v>
      </c>
      <c r="E27" s="17">
        <v>3292517.9</v>
      </c>
      <c r="F27" s="17">
        <v>1231957</v>
      </c>
      <c r="G27" s="17">
        <v>2097890.8217682601</v>
      </c>
      <c r="H27" s="17">
        <v>1960475.3852451399</v>
      </c>
      <c r="I27" s="17">
        <v>1496143.53734256</v>
      </c>
      <c r="J27" s="17">
        <v>1887549.0536155198</v>
      </c>
      <c r="K27" s="17">
        <v>2165556.7397811604</v>
      </c>
      <c r="L27" s="17">
        <v>2714333.5898110303</v>
      </c>
      <c r="M27" s="17">
        <v>3611281.3276413702</v>
      </c>
      <c r="N27" s="17">
        <v>2725701.1210753806</v>
      </c>
      <c r="O27" s="17">
        <v>5284370.7184103606</v>
      </c>
      <c r="P27" s="17">
        <v>5797753.5665852595</v>
      </c>
      <c r="Q27" s="17">
        <v>7731011.7336906698</v>
      </c>
      <c r="R27" s="17">
        <v>8585103.0554753803</v>
      </c>
      <c r="S27" s="17">
        <v>10333536.6030162</v>
      </c>
      <c r="T27" s="17">
        <v>13030652.965569802</v>
      </c>
      <c r="U27" s="17">
        <v>16318597.351206001</v>
      </c>
      <c r="V27" s="17">
        <v>13483816.123038599</v>
      </c>
      <c r="W27" s="17">
        <v>16025364.375</v>
      </c>
      <c r="X27" s="17">
        <v>15716428.334000001</v>
      </c>
      <c r="Y27" s="17">
        <v>14998005.991</v>
      </c>
      <c r="Z27" s="17">
        <v>17584394</v>
      </c>
      <c r="AA27" s="17">
        <v>21076216</v>
      </c>
      <c r="AB27" s="17">
        <v>21520154.982993413</v>
      </c>
      <c r="AC27" s="18">
        <v>20185676.982962999</v>
      </c>
      <c r="AD27" s="18">
        <v>19803743.708999999</v>
      </c>
      <c r="AE27" s="25">
        <v>20734585.947999999</v>
      </c>
      <c r="AF27" s="25">
        <v>17312808.504999999</v>
      </c>
    </row>
    <row r="28" spans="1:64">
      <c r="A28" s="9" t="s">
        <v>53</v>
      </c>
      <c r="B28" s="19">
        <f t="shared" ref="B28:AB28" si="4">+B29+B30</f>
        <v>0</v>
      </c>
      <c r="C28" s="19">
        <f t="shared" si="4"/>
        <v>0</v>
      </c>
      <c r="D28" s="19">
        <f t="shared" si="4"/>
        <v>0</v>
      </c>
      <c r="E28" s="19">
        <f t="shared" si="4"/>
        <v>0</v>
      </c>
      <c r="F28" s="19">
        <f t="shared" si="4"/>
        <v>0</v>
      </c>
      <c r="G28" s="19">
        <f t="shared" si="4"/>
        <v>0</v>
      </c>
      <c r="H28" s="19">
        <f t="shared" si="4"/>
        <v>0</v>
      </c>
      <c r="I28" s="19">
        <f t="shared" si="4"/>
        <v>0</v>
      </c>
      <c r="J28" s="19">
        <f t="shared" si="4"/>
        <v>0</v>
      </c>
      <c r="K28" s="19">
        <f t="shared" si="4"/>
        <v>0</v>
      </c>
      <c r="L28" s="19">
        <f t="shared" si="4"/>
        <v>0</v>
      </c>
      <c r="M28" s="19">
        <f t="shared" si="4"/>
        <v>0</v>
      </c>
      <c r="N28" s="19">
        <f t="shared" si="4"/>
        <v>0</v>
      </c>
      <c r="O28" s="19">
        <f t="shared" si="4"/>
        <v>259170</v>
      </c>
      <c r="P28" s="19">
        <f t="shared" si="4"/>
        <v>1624352.6</v>
      </c>
      <c r="Q28" s="19">
        <f t="shared" si="4"/>
        <v>829937</v>
      </c>
      <c r="R28" s="19">
        <f t="shared" si="4"/>
        <v>935003.5</v>
      </c>
      <c r="S28" s="19">
        <f t="shared" si="4"/>
        <v>611620</v>
      </c>
      <c r="T28" s="19">
        <f t="shared" si="4"/>
        <v>2688010.8457460003</v>
      </c>
      <c r="U28" s="19">
        <f t="shared" si="4"/>
        <v>10170514.13042433</v>
      </c>
      <c r="V28" s="19">
        <f t="shared" si="4"/>
        <v>13163586.9145553</v>
      </c>
      <c r="W28" s="19">
        <f t="shared" si="4"/>
        <v>5416521.6639999999</v>
      </c>
      <c r="X28" s="19">
        <f t="shared" si="4"/>
        <v>83228.09</v>
      </c>
      <c r="Y28" s="19">
        <f t="shared" si="4"/>
        <v>278309.39199999999</v>
      </c>
      <c r="Z28" s="19">
        <f t="shared" si="4"/>
        <v>68239</v>
      </c>
      <c r="AA28" s="19">
        <f t="shared" si="4"/>
        <v>54989</v>
      </c>
      <c r="AB28" s="19">
        <f t="shared" si="4"/>
        <v>2864708.1740000001</v>
      </c>
      <c r="AC28" s="18">
        <f>+AC29+AC30</f>
        <v>3348799.979415</v>
      </c>
      <c r="AD28" s="18">
        <v>2019519.8629999999</v>
      </c>
      <c r="AE28" s="24">
        <f>+AE29+AE30</f>
        <v>8393415.7760000005</v>
      </c>
      <c r="AF28" s="24">
        <f>+AF29+AF30</f>
        <v>9371514.3949999996</v>
      </c>
    </row>
    <row r="29" spans="1:64">
      <c r="A29" s="11" t="s">
        <v>54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2041469.8457460001</v>
      </c>
      <c r="U29" s="19">
        <v>9984379.13042433</v>
      </c>
      <c r="V29" s="19">
        <v>13092710.9145553</v>
      </c>
      <c r="W29" s="19">
        <v>5063800.0949999997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8">
        <v>0</v>
      </c>
      <c r="AD29" s="18">
        <v>0</v>
      </c>
      <c r="AE29" s="25">
        <v>0</v>
      </c>
      <c r="AF29" s="25">
        <v>0</v>
      </c>
    </row>
    <row r="30" spans="1:64">
      <c r="A30" s="11" t="s">
        <v>55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259170</v>
      </c>
      <c r="P30" s="17">
        <v>1624352.6</v>
      </c>
      <c r="Q30" s="17">
        <v>829937</v>
      </c>
      <c r="R30" s="17">
        <v>935003.5</v>
      </c>
      <c r="S30" s="17">
        <v>611620</v>
      </c>
      <c r="T30" s="17">
        <v>646541</v>
      </c>
      <c r="U30" s="17">
        <v>186135</v>
      </c>
      <c r="V30" s="17">
        <v>70876</v>
      </c>
      <c r="W30" s="17">
        <v>352721.56900000002</v>
      </c>
      <c r="X30" s="17">
        <v>83228.09</v>
      </c>
      <c r="Y30" s="17">
        <v>278309.39199999999</v>
      </c>
      <c r="Z30" s="17">
        <v>68239</v>
      </c>
      <c r="AA30" s="17">
        <v>54989</v>
      </c>
      <c r="AB30" s="17">
        <v>2864708.1740000001</v>
      </c>
      <c r="AC30" s="18">
        <v>3348799.979415</v>
      </c>
      <c r="AD30" s="18">
        <v>2019519.8629999999</v>
      </c>
      <c r="AE30" s="25">
        <v>8393415.7760000005</v>
      </c>
      <c r="AF30" s="25">
        <v>9371514.3949999996</v>
      </c>
    </row>
    <row r="31" spans="1:64">
      <c r="A31" s="9" t="s">
        <v>56</v>
      </c>
      <c r="B31" s="17">
        <f t="shared" ref="B31:AB31" si="5">+B32+B33</f>
        <v>0</v>
      </c>
      <c r="C31" s="17">
        <f t="shared" si="5"/>
        <v>0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 t="shared" si="5"/>
        <v>0</v>
      </c>
      <c r="H31" s="17">
        <f t="shared" si="5"/>
        <v>0</v>
      </c>
      <c r="I31" s="17">
        <f t="shared" si="5"/>
        <v>0</v>
      </c>
      <c r="J31" s="17">
        <f t="shared" si="5"/>
        <v>0</v>
      </c>
      <c r="K31" s="17">
        <f t="shared" si="5"/>
        <v>0</v>
      </c>
      <c r="L31" s="17">
        <f t="shared" si="5"/>
        <v>0</v>
      </c>
      <c r="M31" s="17">
        <f t="shared" si="5"/>
        <v>0</v>
      </c>
      <c r="N31" s="17">
        <f t="shared" si="5"/>
        <v>0</v>
      </c>
      <c r="O31" s="17">
        <f t="shared" si="5"/>
        <v>0</v>
      </c>
      <c r="P31" s="17">
        <f t="shared" si="5"/>
        <v>0</v>
      </c>
      <c r="Q31" s="17">
        <f t="shared" si="5"/>
        <v>0</v>
      </c>
      <c r="R31" s="17">
        <f t="shared" si="5"/>
        <v>0</v>
      </c>
      <c r="S31" s="17">
        <f t="shared" si="5"/>
        <v>0</v>
      </c>
      <c r="T31" s="17">
        <f t="shared" si="5"/>
        <v>0</v>
      </c>
      <c r="U31" s="17">
        <f t="shared" si="5"/>
        <v>0</v>
      </c>
      <c r="V31" s="17">
        <f t="shared" si="5"/>
        <v>0</v>
      </c>
      <c r="W31" s="17">
        <f t="shared" si="5"/>
        <v>0</v>
      </c>
      <c r="X31" s="17">
        <f t="shared" si="5"/>
        <v>0</v>
      </c>
      <c r="Y31" s="17">
        <f t="shared" si="5"/>
        <v>0</v>
      </c>
      <c r="Z31" s="17">
        <f t="shared" si="5"/>
        <v>0</v>
      </c>
      <c r="AA31" s="17">
        <f t="shared" si="5"/>
        <v>0</v>
      </c>
      <c r="AB31" s="17">
        <f t="shared" si="5"/>
        <v>0</v>
      </c>
      <c r="AC31" s="18">
        <f>+AC32+AC33</f>
        <v>0</v>
      </c>
      <c r="AD31" s="18">
        <v>0</v>
      </c>
      <c r="AE31" s="25">
        <v>0</v>
      </c>
      <c r="AF31" s="25">
        <v>0</v>
      </c>
    </row>
    <row r="32" spans="1:64">
      <c r="A32" s="11" t="s">
        <v>23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8">
        <v>0</v>
      </c>
      <c r="AD32" s="18">
        <v>0</v>
      </c>
      <c r="AE32" s="25">
        <v>0</v>
      </c>
      <c r="AF32" s="25">
        <v>0</v>
      </c>
    </row>
    <row r="33" spans="1:64">
      <c r="A33" s="11" t="s">
        <v>24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8">
        <v>0</v>
      </c>
      <c r="AD33" s="18">
        <v>0</v>
      </c>
      <c r="AE33" s="25">
        <v>0</v>
      </c>
      <c r="AF33" s="25">
        <v>0</v>
      </c>
    </row>
    <row r="34" spans="1:64">
      <c r="A34" s="9" t="s">
        <v>57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4496000</v>
      </c>
      <c r="P34" s="17">
        <v>2412000</v>
      </c>
      <c r="Q34" s="17">
        <v>2245000</v>
      </c>
      <c r="R34" s="17">
        <v>3010000</v>
      </c>
      <c r="S34" s="17">
        <v>5419000</v>
      </c>
      <c r="T34" s="17">
        <v>6322000</v>
      </c>
      <c r="U34" s="17">
        <v>4335000</v>
      </c>
      <c r="V34" s="17">
        <v>7550000</v>
      </c>
      <c r="W34" s="17">
        <v>3908767.44</v>
      </c>
      <c r="X34" s="17">
        <v>14385814.405999999</v>
      </c>
      <c r="Y34" s="17">
        <v>13537098.870999999</v>
      </c>
      <c r="Z34" s="17">
        <v>7943116</v>
      </c>
      <c r="AA34" s="17">
        <v>12031411</v>
      </c>
      <c r="AB34" s="17">
        <v>13217482.547</v>
      </c>
      <c r="AC34" s="18">
        <v>9617251.0106678493</v>
      </c>
      <c r="AD34" s="18">
        <v>3404917.3470000001</v>
      </c>
      <c r="AE34" s="24">
        <v>4621627.4220000003</v>
      </c>
      <c r="AF34" s="24">
        <v>1746969.2309999999</v>
      </c>
    </row>
    <row r="35" spans="1:64">
      <c r="A35" s="9" t="s">
        <v>58</v>
      </c>
      <c r="B35" s="17">
        <f>2860802.87611132-B23</f>
        <v>1897627.2761113201</v>
      </c>
      <c r="C35" s="17">
        <f>1818037.19974719-C23</f>
        <v>664377.59974719002</v>
      </c>
      <c r="D35" s="17">
        <f>3024896.23125658-D23</f>
        <v>1919255.9312565799</v>
      </c>
      <c r="E35" s="17">
        <f>10265744-E22-E24-E25-E23</f>
        <v>865437.47091600089</v>
      </c>
      <c r="F35" s="17">
        <f>1890708.59549689-F23</f>
        <v>932084.39549688995</v>
      </c>
      <c r="G35" s="17">
        <f>3210582.20977078-G23</f>
        <v>1212663.7097707801</v>
      </c>
      <c r="H35" s="17">
        <f>3158173.30034721-H23</f>
        <v>1096816.5003472099</v>
      </c>
      <c r="I35" s="17">
        <f>3678573.70840544-I23</f>
        <v>1514460.8084054398</v>
      </c>
      <c r="J35" s="17">
        <f>3790652.70896488-J23</f>
        <v>1526649.3089648802</v>
      </c>
      <c r="K35" s="17">
        <f>4182798.85172504-K23</f>
        <v>1355212.5517250397</v>
      </c>
      <c r="L35" s="17">
        <f>4820913.42537187-L23</f>
        <v>2338326.6253718706</v>
      </c>
      <c r="M35" s="17">
        <f>7386518.59540413-M23</f>
        <v>5101885.195404131</v>
      </c>
      <c r="N35" s="17">
        <f>6258848.66253192-N23</f>
        <v>4015438.5525319194</v>
      </c>
      <c r="O35" s="17">
        <f>4637814.13830784-O23</f>
        <v>2586233.6383078396</v>
      </c>
      <c r="P35" s="17">
        <f>3724743.79473054-P23</f>
        <v>1784979.9947305401</v>
      </c>
      <c r="Q35" s="17">
        <f>6131957.82135373-Q23</f>
        <v>1872151.4213537304</v>
      </c>
      <c r="R35" s="17">
        <f>5718333.86678611-R23</f>
        <v>1600160.7667861101</v>
      </c>
      <c r="S35" s="17">
        <f>5608054.98890097-S23</f>
        <v>1727842.2868005298</v>
      </c>
      <c r="T35" s="17">
        <f>5268984.7115683-T23</f>
        <v>1704370.4115682999</v>
      </c>
      <c r="U35" s="17">
        <f>5406728.83033048-U23</f>
        <v>1698474.4351910697</v>
      </c>
      <c r="V35" s="17">
        <f>5925038.42314559-V23</f>
        <v>1700267.6571455905</v>
      </c>
      <c r="W35" s="17">
        <f>6530275.62799999-W23</f>
        <v>1257230.9669999899</v>
      </c>
      <c r="X35" s="17">
        <f>12867783.977-X23</f>
        <v>1415182.3589999992</v>
      </c>
      <c r="Y35" s="17">
        <f>11593815.917-Y23</f>
        <v>462467.07299999893</v>
      </c>
      <c r="Z35" s="17">
        <f>11444736-Z23</f>
        <v>464416.28199999966</v>
      </c>
      <c r="AA35" s="17">
        <f>11228969-AA23</f>
        <v>188233.43099999987</v>
      </c>
      <c r="AB35" s="17">
        <v>215078.88399999999</v>
      </c>
      <c r="AC35" s="18">
        <v>202502.27082096</v>
      </c>
      <c r="AD35" s="18">
        <v>248625.92499999999</v>
      </c>
      <c r="AE35" s="24">
        <v>268967.071</v>
      </c>
      <c r="AF35" s="24">
        <v>321040.62199999997</v>
      </c>
    </row>
    <row r="36" spans="1:64" s="2" customFormat="1" ht="17.25">
      <c r="A36" s="8" t="s">
        <v>9</v>
      </c>
      <c r="B36" s="15">
        <f t="shared" ref="B36:AF36" si="6">+B22+B23+B24+B25+B28+B31+B34+B35</f>
        <v>8064969.1305609792</v>
      </c>
      <c r="C36" s="15">
        <f t="shared" si="6"/>
        <v>8165558.5857223803</v>
      </c>
      <c r="D36" s="15">
        <f t="shared" si="6"/>
        <v>9752511.0483071394</v>
      </c>
      <c r="E36" s="15">
        <f t="shared" si="6"/>
        <v>10265744</v>
      </c>
      <c r="F36" s="15">
        <f t="shared" si="6"/>
        <v>8746828.6838548891</v>
      </c>
      <c r="G36" s="15">
        <f t="shared" si="6"/>
        <v>12770409.865873041</v>
      </c>
      <c r="H36" s="15">
        <f t="shared" si="6"/>
        <v>13821493.52471835</v>
      </c>
      <c r="I36" s="15">
        <f t="shared" si="6"/>
        <v>15288565.04748</v>
      </c>
      <c r="J36" s="15">
        <f t="shared" si="6"/>
        <v>17701488.582242399</v>
      </c>
      <c r="K36" s="15">
        <f t="shared" si="6"/>
        <v>20762821.441167202</v>
      </c>
      <c r="L36" s="15">
        <f t="shared" si="6"/>
        <v>23823642.671981901</v>
      </c>
      <c r="M36" s="15">
        <f t="shared" si="6"/>
        <v>30196646.113968503</v>
      </c>
      <c r="N36" s="15">
        <f t="shared" si="6"/>
        <v>32920579.206887301</v>
      </c>
      <c r="O36" s="15">
        <f t="shared" si="6"/>
        <v>41531799.299689204</v>
      </c>
      <c r="P36" s="15">
        <f t="shared" si="6"/>
        <v>43459704.6358198</v>
      </c>
      <c r="Q36" s="15">
        <f t="shared" si="6"/>
        <v>48544837.068210401</v>
      </c>
      <c r="R36" s="15">
        <f t="shared" si="6"/>
        <v>54185538.687915489</v>
      </c>
      <c r="S36" s="15">
        <f t="shared" si="6"/>
        <v>62287427.755254</v>
      </c>
      <c r="T36" s="15">
        <f t="shared" si="6"/>
        <v>70263402.107162103</v>
      </c>
      <c r="U36" s="15">
        <f t="shared" si="6"/>
        <v>89772544.78818281</v>
      </c>
      <c r="V36" s="15">
        <f t="shared" si="6"/>
        <v>102106612.110615</v>
      </c>
      <c r="W36" s="15">
        <f t="shared" si="6"/>
        <v>107190060.87899999</v>
      </c>
      <c r="X36" s="15">
        <f t="shared" si="6"/>
        <v>116829060.87900001</v>
      </c>
      <c r="Y36" s="15">
        <f t="shared" si="6"/>
        <v>117489422.575</v>
      </c>
      <c r="Z36" s="15">
        <f t="shared" si="6"/>
        <v>121258513</v>
      </c>
      <c r="AA36" s="15">
        <f t="shared" si="6"/>
        <v>138479152</v>
      </c>
      <c r="AB36" s="15">
        <f t="shared" si="6"/>
        <v>166828834.84099999</v>
      </c>
      <c r="AC36" s="15">
        <f t="shared" si="6"/>
        <v>188265029.06566602</v>
      </c>
      <c r="AD36" s="15">
        <f t="shared" si="6"/>
        <v>197017889.55300003</v>
      </c>
      <c r="AE36" s="27">
        <f t="shared" si="6"/>
        <v>196812796.26999998</v>
      </c>
      <c r="AF36" s="15">
        <f t="shared" si="6"/>
        <v>211850934.94600001</v>
      </c>
      <c r="AG36" s="28"/>
      <c r="AH36" s="28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</row>
    <row r="37" spans="1:64" s="2" customFormat="1" ht="17.25">
      <c r="A37" s="8" t="s">
        <v>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  <c r="AD37" s="21"/>
      <c r="AE37" s="21"/>
      <c r="AF37" s="21"/>
      <c r="AG37" s="28"/>
      <c r="AH37" s="28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</row>
    <row r="38" spans="1:64">
      <c r="A38" s="12" t="s">
        <v>5</v>
      </c>
      <c r="B38" s="17">
        <v>12711.445</v>
      </c>
      <c r="C38" s="17">
        <v>12711.445</v>
      </c>
      <c r="D38" s="17">
        <v>12711.445</v>
      </c>
      <c r="E38" s="17">
        <v>12711.445</v>
      </c>
      <c r="F38" s="17">
        <v>12711.445</v>
      </c>
      <c r="G38" s="17">
        <v>12711.445</v>
      </c>
      <c r="H38" s="17">
        <v>12711.445</v>
      </c>
      <c r="I38" s="17">
        <v>12711.445</v>
      </c>
      <c r="J38" s="17">
        <v>12711.445</v>
      </c>
      <c r="K38" s="17">
        <v>12711.445</v>
      </c>
      <c r="L38" s="17">
        <v>12711.445</v>
      </c>
      <c r="M38" s="17">
        <v>12711.445</v>
      </c>
      <c r="N38" s="17">
        <v>12711.445</v>
      </c>
      <c r="O38" s="17">
        <v>12711.445</v>
      </c>
      <c r="P38" s="17">
        <v>12711.445</v>
      </c>
      <c r="Q38" s="17">
        <v>12711.445</v>
      </c>
      <c r="R38" s="17">
        <v>12711.445</v>
      </c>
      <c r="S38" s="17">
        <v>12711.445</v>
      </c>
      <c r="T38" s="17">
        <v>12711.445</v>
      </c>
      <c r="U38" s="17">
        <v>12711.445</v>
      </c>
      <c r="V38" s="17">
        <v>12711.445</v>
      </c>
      <c r="W38" s="17">
        <v>12711.445</v>
      </c>
      <c r="X38" s="17">
        <v>12711.445</v>
      </c>
      <c r="Y38" s="17">
        <v>12711.445</v>
      </c>
      <c r="Z38" s="17">
        <v>12711.445</v>
      </c>
      <c r="AA38" s="17">
        <v>12711.445</v>
      </c>
      <c r="AB38" s="17">
        <v>12711.445</v>
      </c>
      <c r="AC38" s="18">
        <v>12711.444987139999</v>
      </c>
      <c r="AD38" s="18">
        <v>12711.445</v>
      </c>
      <c r="AE38" s="18">
        <v>12711.445</v>
      </c>
      <c r="AF38" s="18">
        <v>12711.445</v>
      </c>
    </row>
    <row r="39" spans="1:64">
      <c r="A39" s="12" t="s">
        <v>6</v>
      </c>
      <c r="B39" s="17">
        <f t="shared" ref="B39" si="7">+SUM(B40:B43)</f>
        <v>0</v>
      </c>
      <c r="C39" s="17">
        <f t="shared" ref="C39:AA39" si="8">+SUM(C40:C43)</f>
        <v>0</v>
      </c>
      <c r="D39" s="17">
        <f t="shared" si="8"/>
        <v>100675.20000000001</v>
      </c>
      <c r="E39" s="17">
        <f t="shared" si="8"/>
        <v>136320.5</v>
      </c>
      <c r="F39" s="17">
        <f t="shared" si="8"/>
        <v>114435.20000000001</v>
      </c>
      <c r="G39" s="17">
        <f t="shared" si="8"/>
        <v>360052.4</v>
      </c>
      <c r="H39" s="17">
        <f t="shared" si="8"/>
        <v>345887.1</v>
      </c>
      <c r="I39" s="17">
        <f t="shared" si="8"/>
        <v>321160.7</v>
      </c>
      <c r="J39" s="17">
        <f t="shared" si="8"/>
        <v>311599.69999999995</v>
      </c>
      <c r="K39" s="17">
        <f t="shared" si="8"/>
        <v>893165.70000000007</v>
      </c>
      <c r="L39" s="17">
        <f t="shared" si="8"/>
        <v>1524055.635</v>
      </c>
      <c r="M39" s="17">
        <f t="shared" si="8"/>
        <v>1867695.192</v>
      </c>
      <c r="N39" s="17">
        <f t="shared" si="8"/>
        <v>1397679.767</v>
      </c>
      <c r="O39" s="17">
        <f t="shared" si="8"/>
        <v>1831598.7169999997</v>
      </c>
      <c r="P39" s="17">
        <f t="shared" si="8"/>
        <v>2393492.4470000002</v>
      </c>
      <c r="Q39" s="17">
        <f t="shared" si="8"/>
        <v>2866645.8049999997</v>
      </c>
      <c r="R39" s="17">
        <f t="shared" si="8"/>
        <v>3018874.6769999997</v>
      </c>
      <c r="S39" s="17">
        <f t="shared" si="8"/>
        <v>2745786.4869999997</v>
      </c>
      <c r="T39" s="17">
        <f t="shared" si="8"/>
        <v>2384147.2290000003</v>
      </c>
      <c r="U39" s="17">
        <f t="shared" si="8"/>
        <v>2276184.8140000002</v>
      </c>
      <c r="V39" s="17">
        <f t="shared" si="8"/>
        <v>1759592.7719999999</v>
      </c>
      <c r="W39" s="17">
        <f t="shared" si="8"/>
        <v>0</v>
      </c>
      <c r="X39" s="17">
        <f t="shared" si="8"/>
        <v>0</v>
      </c>
      <c r="Y39" s="17">
        <f t="shared" si="8"/>
        <v>0</v>
      </c>
      <c r="Z39" s="17">
        <f t="shared" si="8"/>
        <v>0</v>
      </c>
      <c r="AA39" s="17">
        <f t="shared" si="8"/>
        <v>0</v>
      </c>
      <c r="AB39" s="17">
        <f t="shared" ref="AB39" si="9">+SUM(AB40:AB43)</f>
        <v>0</v>
      </c>
      <c r="AC39" s="18">
        <f>SUM(AC40:AC43)</f>
        <v>764028.11964696995</v>
      </c>
      <c r="AD39" s="18">
        <v>744461.27664696996</v>
      </c>
      <c r="AE39" s="18">
        <f>SUM(AE40:AE43)</f>
        <v>744461.27664696996</v>
      </c>
      <c r="AF39" s="18">
        <f>SUM(AF40:AF43)</f>
        <v>744461.27664696996</v>
      </c>
    </row>
    <row r="40" spans="1:64">
      <c r="A40" s="13" t="s">
        <v>38</v>
      </c>
      <c r="B40" s="17">
        <v>0</v>
      </c>
      <c r="C40" s="17">
        <v>0</v>
      </c>
      <c r="D40" s="17">
        <v>0</v>
      </c>
      <c r="E40" s="17">
        <v>32381.599999999999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503480.984</v>
      </c>
      <c r="R40" s="17">
        <v>502340.85599999997</v>
      </c>
      <c r="S40" s="17">
        <v>320181.18399999995</v>
      </c>
      <c r="T40" s="17">
        <v>107909.719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8">
        <v>181484.52964697001</v>
      </c>
      <c r="AD40" s="18">
        <v>181484.52964697001</v>
      </c>
      <c r="AE40" s="18">
        <v>181484.52964697001</v>
      </c>
      <c r="AF40" s="18">
        <v>181484.52964697001</v>
      </c>
    </row>
    <row r="41" spans="1:64">
      <c r="A41" s="13" t="s">
        <v>12</v>
      </c>
      <c r="B41" s="17">
        <v>0</v>
      </c>
      <c r="C41" s="17">
        <v>0</v>
      </c>
      <c r="D41" s="17">
        <v>5618.5</v>
      </c>
      <c r="E41" s="17">
        <v>8882.3000000000011</v>
      </c>
      <c r="F41" s="17">
        <v>19378.599999999999</v>
      </c>
      <c r="G41" s="17">
        <v>43960.700000000004</v>
      </c>
      <c r="H41" s="17">
        <v>62293.9</v>
      </c>
      <c r="I41" s="17">
        <v>62293.9</v>
      </c>
      <c r="J41" s="17">
        <v>62293.9</v>
      </c>
      <c r="K41" s="17">
        <v>62293.9</v>
      </c>
      <c r="L41" s="17">
        <v>0</v>
      </c>
      <c r="M41" s="17">
        <v>6576.7740000000003</v>
      </c>
      <c r="N41" s="17">
        <v>12251.148999999999</v>
      </c>
      <c r="O41" s="17">
        <v>11711.626</v>
      </c>
      <c r="P41" s="17">
        <v>11711.626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8">
        <v>582543.59</v>
      </c>
      <c r="AD41" s="18">
        <v>562976.74699999997</v>
      </c>
      <c r="AE41" s="18">
        <v>562976.74699999997</v>
      </c>
      <c r="AF41" s="18">
        <v>562976.74699999997</v>
      </c>
    </row>
    <row r="42" spans="1:64">
      <c r="A42" s="13" t="s">
        <v>13</v>
      </c>
      <c r="B42" s="17">
        <v>0</v>
      </c>
      <c r="C42" s="17">
        <v>0</v>
      </c>
      <c r="D42" s="17">
        <v>95056.700000000012</v>
      </c>
      <c r="E42" s="17">
        <v>95056.6</v>
      </c>
      <c r="F42" s="17">
        <v>95056.6</v>
      </c>
      <c r="G42" s="17">
        <v>316091.7</v>
      </c>
      <c r="H42" s="17">
        <v>100290.5</v>
      </c>
      <c r="I42" s="17">
        <v>100290.5</v>
      </c>
      <c r="J42" s="17">
        <v>100290.5</v>
      </c>
      <c r="K42" s="17">
        <v>688386.70000000007</v>
      </c>
      <c r="L42" s="17">
        <v>1418693.0970000001</v>
      </c>
      <c r="M42" s="17">
        <v>1768046.537</v>
      </c>
      <c r="N42" s="17">
        <v>1340837.1400000001</v>
      </c>
      <c r="O42" s="17">
        <v>1799320.3739999998</v>
      </c>
      <c r="P42" s="17">
        <v>2377861.5780000002</v>
      </c>
      <c r="Q42" s="17">
        <v>2361053.5719999997</v>
      </c>
      <c r="R42" s="17">
        <v>2516438.5379999997</v>
      </c>
      <c r="S42" s="17">
        <v>2425530.1599999997</v>
      </c>
      <c r="T42" s="17">
        <v>2276184.8140000002</v>
      </c>
      <c r="U42" s="17">
        <v>2276184.8140000002</v>
      </c>
      <c r="V42" s="17">
        <v>1759592.7719999999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8">
        <v>0</v>
      </c>
      <c r="AD42" s="18">
        <v>0</v>
      </c>
      <c r="AE42" s="18">
        <v>0</v>
      </c>
      <c r="AF42" s="18">
        <v>0</v>
      </c>
    </row>
    <row r="43" spans="1:64">
      <c r="A43" s="13" t="s">
        <v>14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183302.69999999998</v>
      </c>
      <c r="I43" s="17">
        <v>158576.30000000002</v>
      </c>
      <c r="J43" s="17">
        <v>149015.29999999999</v>
      </c>
      <c r="K43" s="17">
        <v>142485.09999999998</v>
      </c>
      <c r="L43" s="17">
        <v>105362.538</v>
      </c>
      <c r="M43" s="17">
        <v>93071.881000000008</v>
      </c>
      <c r="N43" s="17">
        <v>44591.478000000003</v>
      </c>
      <c r="O43" s="17">
        <v>20566.717000000001</v>
      </c>
      <c r="P43" s="17">
        <v>3919.2429999999999</v>
      </c>
      <c r="Q43" s="17">
        <v>2111.2489999999998</v>
      </c>
      <c r="R43" s="17">
        <v>95.283000000000001</v>
      </c>
      <c r="S43" s="17">
        <v>75.143000000000001</v>
      </c>
      <c r="T43" s="17">
        <v>52.695999999999998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8">
        <v>0</v>
      </c>
      <c r="AD43" s="18">
        <v>0</v>
      </c>
      <c r="AE43" s="18">
        <v>0</v>
      </c>
      <c r="AF43" s="18">
        <v>0</v>
      </c>
    </row>
    <row r="44" spans="1:64">
      <c r="A44" s="12" t="s">
        <v>7</v>
      </c>
      <c r="B44" s="17">
        <f t="shared" ref="B44:AC44" si="10">+SUM(B45:B50)</f>
        <v>1331967.5929999999</v>
      </c>
      <c r="C44" s="17">
        <f t="shared" si="10"/>
        <v>2615918.3930000002</v>
      </c>
      <c r="D44" s="17">
        <f t="shared" si="10"/>
        <v>2794866.9930000002</v>
      </c>
      <c r="E44" s="17">
        <f t="shared" si="10"/>
        <v>5682534.7929999996</v>
      </c>
      <c r="F44" s="17">
        <f t="shared" si="10"/>
        <v>7747127.9930000007</v>
      </c>
      <c r="G44" s="17">
        <f t="shared" si="10"/>
        <v>10878580.593</v>
      </c>
      <c r="H44" s="17">
        <f t="shared" si="10"/>
        <v>13533214.993000001</v>
      </c>
      <c r="I44" s="17">
        <f t="shared" si="10"/>
        <v>15028175.492999999</v>
      </c>
      <c r="J44" s="17">
        <f t="shared" si="10"/>
        <v>20588374.993000001</v>
      </c>
      <c r="K44" s="17">
        <f t="shared" si="10"/>
        <v>20591631.393000003</v>
      </c>
      <c r="L44" s="17">
        <f t="shared" si="10"/>
        <v>15657724.468</v>
      </c>
      <c r="M44" s="17">
        <f t="shared" si="10"/>
        <v>14215433.540999999</v>
      </c>
      <c r="N44" s="17">
        <f t="shared" si="10"/>
        <v>13611322.599000001</v>
      </c>
      <c r="O44" s="17">
        <f t="shared" si="10"/>
        <v>9387831.1050000004</v>
      </c>
      <c r="P44" s="17">
        <f t="shared" si="10"/>
        <v>15320676.992999999</v>
      </c>
      <c r="Q44" s="17">
        <f t="shared" si="10"/>
        <v>10804945.689000001</v>
      </c>
      <c r="R44" s="17">
        <f t="shared" si="10"/>
        <v>7854049.0159999998</v>
      </c>
      <c r="S44" s="17">
        <f t="shared" si="10"/>
        <v>9135466.7350000013</v>
      </c>
      <c r="T44" s="17">
        <f t="shared" si="10"/>
        <v>3658183.8330000001</v>
      </c>
      <c r="U44" s="17">
        <f t="shared" si="10"/>
        <v>9895318.4460000005</v>
      </c>
      <c r="V44" s="17">
        <f t="shared" si="10"/>
        <v>31324387.403999999</v>
      </c>
      <c r="W44" s="17">
        <f t="shared" si="10"/>
        <v>63721526.944000006</v>
      </c>
      <c r="X44" s="17">
        <f t="shared" si="10"/>
        <v>56896691.11500001</v>
      </c>
      <c r="Y44" s="17">
        <f t="shared" si="10"/>
        <v>57284730.728</v>
      </c>
      <c r="Z44" s="17">
        <f t="shared" si="10"/>
        <v>68249039.240999997</v>
      </c>
      <c r="AA44" s="17">
        <f t="shared" si="10"/>
        <v>70148841.739000008</v>
      </c>
      <c r="AB44" s="17">
        <f t="shared" si="10"/>
        <v>78703122.078000009</v>
      </c>
      <c r="AC44" s="17">
        <f t="shared" si="10"/>
        <v>109252539.06179938</v>
      </c>
      <c r="AD44" s="17">
        <f>+SUM(AD45:AD51)</f>
        <v>149764803.36440226</v>
      </c>
      <c r="AE44" s="17">
        <f>+SUM(AE45:AE51)</f>
        <v>95737265.144813731</v>
      </c>
      <c r="AF44" s="17">
        <f>+SUM(AF45:AF51)</f>
        <v>127144263.50854501</v>
      </c>
    </row>
    <row r="45" spans="1:64">
      <c r="A45" s="13" t="s">
        <v>59</v>
      </c>
      <c r="B45" s="17">
        <v>453468.19299999997</v>
      </c>
      <c r="C45" s="17">
        <v>453468.19299999997</v>
      </c>
      <c r="D45" s="17">
        <v>453468.19299999997</v>
      </c>
      <c r="E45" s="17">
        <v>453468.19299999997</v>
      </c>
      <c r="F45" s="17">
        <v>453468.19299999997</v>
      </c>
      <c r="G45" s="17">
        <v>453468.19299999997</v>
      </c>
      <c r="H45" s="17">
        <v>453468.19299999997</v>
      </c>
      <c r="I45" s="17">
        <v>453468.19299999997</v>
      </c>
      <c r="J45" s="17">
        <v>453468.19299999997</v>
      </c>
      <c r="K45" s="17">
        <v>453468.19299999997</v>
      </c>
      <c r="L45" s="17">
        <v>453468.19299999997</v>
      </c>
      <c r="M45" s="17">
        <v>453468.19299999997</v>
      </c>
      <c r="N45" s="17">
        <v>453468.19299999997</v>
      </c>
      <c r="O45" s="17">
        <v>453468.19299999997</v>
      </c>
      <c r="P45" s="17">
        <v>453468.19299999997</v>
      </c>
      <c r="Q45" s="17">
        <v>453468.19299999997</v>
      </c>
      <c r="R45" s="17">
        <v>453468.19299999997</v>
      </c>
      <c r="S45" s="17">
        <v>453468.19299999997</v>
      </c>
      <c r="T45" s="17">
        <v>453468.19299999997</v>
      </c>
      <c r="U45" s="17">
        <v>453468.19299999997</v>
      </c>
      <c r="V45" s="17">
        <v>453468.19299999997</v>
      </c>
      <c r="W45" s="17">
        <v>453468.19299999997</v>
      </c>
      <c r="X45" s="17">
        <v>453468.19299999997</v>
      </c>
      <c r="Y45" s="17">
        <v>453468.19299999997</v>
      </c>
      <c r="Z45" s="17">
        <v>453468.19299999997</v>
      </c>
      <c r="AA45" s="17">
        <v>453468.19299999997</v>
      </c>
      <c r="AB45" s="17">
        <v>453468.19300000003</v>
      </c>
      <c r="AC45" s="18">
        <v>453468.19257009</v>
      </c>
      <c r="AD45" s="18">
        <v>453468.19257009</v>
      </c>
      <c r="AE45" s="26">
        <v>453468.19257009</v>
      </c>
      <c r="AF45" s="18">
        <v>453468.19257009</v>
      </c>
    </row>
    <row r="46" spans="1:64">
      <c r="A46" s="13" t="s">
        <v>15</v>
      </c>
      <c r="B46" s="17">
        <v>0</v>
      </c>
      <c r="C46" s="17">
        <v>12.200000000000001</v>
      </c>
      <c r="D46" s="17">
        <v>99.4</v>
      </c>
      <c r="E46" s="17">
        <v>160.5</v>
      </c>
      <c r="F46" s="17">
        <v>239.9</v>
      </c>
      <c r="G46" s="17">
        <v>285.39999999999998</v>
      </c>
      <c r="H46" s="17">
        <v>159602.9</v>
      </c>
      <c r="I46" s="17">
        <v>159896.80000000002</v>
      </c>
      <c r="J46" s="17">
        <v>163392.59999999998</v>
      </c>
      <c r="K46" s="17">
        <v>164062.09999999998</v>
      </c>
      <c r="L46" s="17">
        <v>164843.01300000001</v>
      </c>
      <c r="M46" s="17">
        <v>166254.39999999999</v>
      </c>
      <c r="N46" s="17">
        <v>166292.97600000002</v>
      </c>
      <c r="O46" s="17">
        <v>166741.24299999999</v>
      </c>
      <c r="P46" s="17">
        <v>166995.16499999998</v>
      </c>
      <c r="Q46" s="17">
        <v>167022.609</v>
      </c>
      <c r="R46" s="17">
        <v>167621.11600000001</v>
      </c>
      <c r="S46" s="17">
        <v>167729.807</v>
      </c>
      <c r="T46" s="17">
        <v>167729.80899999998</v>
      </c>
      <c r="U46" s="17">
        <v>167858.26199999999</v>
      </c>
      <c r="V46" s="17">
        <v>169147.682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8">
        <v>0</v>
      </c>
      <c r="AD46" s="18">
        <v>0</v>
      </c>
      <c r="AE46" s="26">
        <v>0</v>
      </c>
      <c r="AF46" s="18"/>
    </row>
    <row r="47" spans="1:64">
      <c r="A47" s="13" t="s">
        <v>16</v>
      </c>
      <c r="B47" s="17">
        <v>130303.79999999999</v>
      </c>
      <c r="C47" s="17">
        <v>159488.1</v>
      </c>
      <c r="D47" s="17">
        <v>191234.3</v>
      </c>
      <c r="E47" s="17">
        <v>222255.2</v>
      </c>
      <c r="F47" s="17">
        <v>254816</v>
      </c>
      <c r="G47" s="17">
        <v>320853.09999999998</v>
      </c>
      <c r="H47" s="17">
        <v>279057.39999999997</v>
      </c>
      <c r="I47" s="17">
        <v>696202.4</v>
      </c>
      <c r="J47" s="17">
        <v>831636.70000000007</v>
      </c>
      <c r="K47" s="17">
        <v>874174.60000000009</v>
      </c>
      <c r="L47" s="17">
        <v>868955.90100000007</v>
      </c>
      <c r="M47" s="17">
        <v>827829.3</v>
      </c>
      <c r="N47" s="17">
        <v>877991.8</v>
      </c>
      <c r="O47" s="17">
        <v>875210.19700000004</v>
      </c>
      <c r="P47" s="17">
        <v>974875.75</v>
      </c>
      <c r="Q47" s="17">
        <v>953096.61200000008</v>
      </c>
      <c r="R47" s="17">
        <v>1012288.738</v>
      </c>
      <c r="S47" s="17">
        <v>1019098.265</v>
      </c>
      <c r="T47" s="17">
        <v>1135207.1869999999</v>
      </c>
      <c r="U47" s="17">
        <v>1196304.463</v>
      </c>
      <c r="V47" s="17">
        <v>1322666.7070000002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8">
        <v>0</v>
      </c>
      <c r="AD47" s="18">
        <v>0</v>
      </c>
      <c r="AE47" s="26">
        <v>0</v>
      </c>
      <c r="AF47" s="18"/>
    </row>
    <row r="48" spans="1:64">
      <c r="A48" s="13" t="s">
        <v>17</v>
      </c>
      <c r="B48" s="17">
        <v>748195.6</v>
      </c>
      <c r="C48" s="17">
        <v>2002949.9000000001</v>
      </c>
      <c r="D48" s="17">
        <v>2145830.5</v>
      </c>
      <c r="E48" s="17">
        <v>4999919.3999999994</v>
      </c>
      <c r="F48" s="17">
        <v>7029277.6000000006</v>
      </c>
      <c r="G48" s="17">
        <v>10088216</v>
      </c>
      <c r="H48" s="17">
        <v>12619682</v>
      </c>
      <c r="I48" s="17">
        <v>13689347.5</v>
      </c>
      <c r="J48" s="17">
        <v>19103155.5</v>
      </c>
      <c r="K48" s="17">
        <v>19054913.400000002</v>
      </c>
      <c r="L48" s="17">
        <v>14111796.200999999</v>
      </c>
      <c r="M48" s="17">
        <v>12679054.414000001</v>
      </c>
      <c r="N48" s="17">
        <v>12022535.781000001</v>
      </c>
      <c r="O48" s="17">
        <v>7797680.0149999997</v>
      </c>
      <c r="P48" s="17">
        <v>13622633.489</v>
      </c>
      <c r="Q48" s="17">
        <v>9098661.4360000007</v>
      </c>
      <c r="R48" s="17">
        <v>6084818.0359999994</v>
      </c>
      <c r="S48" s="17">
        <v>7357774.6500000004</v>
      </c>
      <c r="T48" s="17">
        <v>1758804.3740000001</v>
      </c>
      <c r="U48" s="17">
        <v>7927970.676</v>
      </c>
      <c r="V48" s="17">
        <v>29223315.594999999</v>
      </c>
      <c r="W48" s="17">
        <v>63032466.109999999</v>
      </c>
      <c r="X48" s="17">
        <v>56199034.840000004</v>
      </c>
      <c r="Y48" s="17">
        <v>56523154.614</v>
      </c>
      <c r="Z48" s="17">
        <v>67445954.079999998</v>
      </c>
      <c r="AA48" s="17">
        <v>69314812.096000001</v>
      </c>
      <c r="AB48" s="17">
        <v>77853826.259000003</v>
      </c>
      <c r="AC48" s="18">
        <v>108397829.30353101</v>
      </c>
      <c r="AD48" s="18">
        <v>150831623.81047899</v>
      </c>
      <c r="AE48" s="26">
        <v>96787233.449542299</v>
      </c>
      <c r="AF48" s="18">
        <v>128184667.650336</v>
      </c>
    </row>
    <row r="49" spans="1:64">
      <c r="A49" s="13" t="s">
        <v>18</v>
      </c>
      <c r="B49" s="17">
        <v>0</v>
      </c>
      <c r="C49" s="17">
        <v>0</v>
      </c>
      <c r="D49" s="17">
        <v>4234.6000000000004</v>
      </c>
      <c r="E49" s="17">
        <v>6731.5</v>
      </c>
      <c r="F49" s="17">
        <v>9326.2999999999993</v>
      </c>
      <c r="G49" s="17">
        <v>15757.9</v>
      </c>
      <c r="H49" s="17">
        <v>21404.5</v>
      </c>
      <c r="I49" s="17">
        <v>29260.6</v>
      </c>
      <c r="J49" s="17">
        <v>36722</v>
      </c>
      <c r="K49" s="17">
        <v>45013.1</v>
      </c>
      <c r="L49" s="17">
        <v>58661.16</v>
      </c>
      <c r="M49" s="17">
        <v>88827.234000000011</v>
      </c>
      <c r="N49" s="17">
        <v>91033.849000000002</v>
      </c>
      <c r="O49" s="17">
        <v>94731.457000000009</v>
      </c>
      <c r="P49" s="17">
        <v>102704.39600000001</v>
      </c>
      <c r="Q49" s="17">
        <v>132696.83900000001</v>
      </c>
      <c r="R49" s="17">
        <v>135852.93300000002</v>
      </c>
      <c r="S49" s="17">
        <v>137395.81999999998</v>
      </c>
      <c r="T49" s="17">
        <v>142974.26999999999</v>
      </c>
      <c r="U49" s="17">
        <v>149716.85199999998</v>
      </c>
      <c r="V49" s="17">
        <v>155789.22700000001</v>
      </c>
      <c r="W49" s="17">
        <v>168518.552</v>
      </c>
      <c r="X49" s="17">
        <v>177113.99299999999</v>
      </c>
      <c r="Y49" s="17">
        <v>241033.83199999999</v>
      </c>
      <c r="Z49" s="17">
        <v>282542.87900000002</v>
      </c>
      <c r="AA49" s="17">
        <v>313487.36100000003</v>
      </c>
      <c r="AB49" s="17">
        <v>328753.53700000001</v>
      </c>
      <c r="AC49" s="18">
        <v>334167.47687920002</v>
      </c>
      <c r="AD49" s="18">
        <v>356066.13264178997</v>
      </c>
      <c r="AE49" s="26">
        <v>372918.27398994</v>
      </c>
      <c r="AF49" s="18">
        <v>382482.43692752003</v>
      </c>
    </row>
    <row r="50" spans="1:64">
      <c r="A50" s="13" t="s">
        <v>19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67074.089000000007</v>
      </c>
      <c r="X50" s="17">
        <v>67074.089000000007</v>
      </c>
      <c r="Y50" s="17">
        <v>67074.089000000007</v>
      </c>
      <c r="Z50" s="17">
        <v>67074.089000000007</v>
      </c>
      <c r="AA50" s="17">
        <v>67074.089000000007</v>
      </c>
      <c r="AB50" s="17">
        <v>67074.089000000007</v>
      </c>
      <c r="AC50" s="18">
        <v>67074.08881909</v>
      </c>
      <c r="AD50" s="18">
        <v>67074.08881909</v>
      </c>
      <c r="AE50" s="18">
        <v>67074.08881909</v>
      </c>
      <c r="AF50" s="18">
        <v>67074.08881909</v>
      </c>
    </row>
    <row r="51" spans="1:64">
      <c r="A51" s="13" t="s">
        <v>39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-1943428.8601076899</v>
      </c>
      <c r="AE51" s="18">
        <v>-1943428.8601076899</v>
      </c>
      <c r="AF51" s="18">
        <v>-1943428.8601076899</v>
      </c>
    </row>
    <row r="52" spans="1:64">
      <c r="A52" s="12" t="s">
        <v>20</v>
      </c>
      <c r="B52" s="17">
        <f>+SUM(B53:B56)</f>
        <v>0</v>
      </c>
      <c r="C52" s="17">
        <f t="shared" ref="C52:AE52" si="11">+SUM(C53:C56)</f>
        <v>0</v>
      </c>
      <c r="D52" s="17">
        <f t="shared" si="11"/>
        <v>0</v>
      </c>
      <c r="E52" s="17">
        <f t="shared" si="11"/>
        <v>0</v>
      </c>
      <c r="F52" s="17">
        <f t="shared" si="11"/>
        <v>0</v>
      </c>
      <c r="G52" s="17">
        <f t="shared" si="11"/>
        <v>0</v>
      </c>
      <c r="H52" s="17">
        <f t="shared" si="11"/>
        <v>0</v>
      </c>
      <c r="I52" s="17">
        <f t="shared" si="11"/>
        <v>0</v>
      </c>
      <c r="J52" s="17">
        <f t="shared" si="11"/>
        <v>0</v>
      </c>
      <c r="K52" s="17">
        <f t="shared" si="11"/>
        <v>0</v>
      </c>
      <c r="L52" s="17">
        <f t="shared" si="11"/>
        <v>0</v>
      </c>
      <c r="M52" s="17">
        <f t="shared" si="11"/>
        <v>0</v>
      </c>
      <c r="N52" s="17">
        <f t="shared" si="11"/>
        <v>0</v>
      </c>
      <c r="O52" s="17">
        <f t="shared" si="11"/>
        <v>0</v>
      </c>
      <c r="P52" s="17">
        <f t="shared" si="11"/>
        <v>0</v>
      </c>
      <c r="Q52" s="17">
        <f t="shared" si="11"/>
        <v>0</v>
      </c>
      <c r="R52" s="17">
        <f t="shared" si="11"/>
        <v>0</v>
      </c>
      <c r="S52" s="17">
        <f t="shared" si="11"/>
        <v>0</v>
      </c>
      <c r="T52" s="17">
        <f t="shared" si="11"/>
        <v>0</v>
      </c>
      <c r="U52" s="17">
        <f t="shared" si="11"/>
        <v>0</v>
      </c>
      <c r="V52" s="17">
        <f t="shared" si="11"/>
        <v>0</v>
      </c>
      <c r="W52" s="17">
        <f t="shared" si="11"/>
        <v>-109416.76300000001</v>
      </c>
      <c r="X52" s="17">
        <f t="shared" si="11"/>
        <v>-397130.79800000001</v>
      </c>
      <c r="Y52" s="17">
        <f t="shared" si="11"/>
        <v>-584462.45400000003</v>
      </c>
      <c r="Z52" s="17">
        <f t="shared" si="11"/>
        <v>-223635.24</v>
      </c>
      <c r="AA52" s="17">
        <f t="shared" si="11"/>
        <v>-342729.67200000002</v>
      </c>
      <c r="AB52" s="17">
        <f t="shared" si="11"/>
        <v>879210.12399999995</v>
      </c>
      <c r="AC52" s="17">
        <f t="shared" si="11"/>
        <v>-2087808.99702427</v>
      </c>
      <c r="AD52" s="17">
        <f t="shared" si="11"/>
        <v>-10047386.579539079</v>
      </c>
      <c r="AE52" s="17">
        <f t="shared" si="11"/>
        <v>-2325028.5329013504</v>
      </c>
      <c r="AF52" s="17">
        <f t="shared" ref="AF52" si="12">+SUM(AF53:AF56)</f>
        <v>-4678879.0185034806</v>
      </c>
    </row>
    <row r="53" spans="1:64">
      <c r="A53" s="13" t="s">
        <v>25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-109416.76300000001</v>
      </c>
      <c r="X53" s="19">
        <v>-397130.79800000001</v>
      </c>
      <c r="Y53" s="19">
        <v>-584462.45400000003</v>
      </c>
      <c r="Z53" s="19">
        <v>-514291.39600000001</v>
      </c>
      <c r="AA53" s="19">
        <v>-849285.87600000005</v>
      </c>
      <c r="AB53" s="19">
        <v>-843183.63</v>
      </c>
      <c r="AC53" s="18">
        <v>-844993.92197413999</v>
      </c>
      <c r="AD53" s="18">
        <v>-845040.21953105007</v>
      </c>
      <c r="AE53" s="18">
        <v>-843065.57514497999</v>
      </c>
      <c r="AF53" s="18">
        <v>-844927.13207577006</v>
      </c>
    </row>
    <row r="54" spans="1:64">
      <c r="A54" s="13" t="s">
        <v>26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290656.15600000002</v>
      </c>
      <c r="AA54" s="19">
        <v>506556.20400000003</v>
      </c>
      <c r="AB54" s="19">
        <v>1616106.027</v>
      </c>
      <c r="AC54" s="18">
        <v>-1252703.6248613701</v>
      </c>
      <c r="AD54" s="18">
        <v>-7301816.5956078097</v>
      </c>
      <c r="AE54" s="18">
        <v>-1078381.2385173701</v>
      </c>
      <c r="AF54" s="18">
        <v>-3065077.17508743</v>
      </c>
    </row>
    <row r="55" spans="1:64">
      <c r="A55" s="13" t="s">
        <v>27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>
        <v>0</v>
      </c>
      <c r="AB55" s="19">
        <v>106287.727</v>
      </c>
      <c r="AC55" s="18">
        <v>9888.5498112400001</v>
      </c>
      <c r="AD55" s="18">
        <v>-703.79926062000004</v>
      </c>
      <c r="AE55" s="18">
        <v>0</v>
      </c>
      <c r="AF55" s="18">
        <v>0</v>
      </c>
    </row>
    <row r="56" spans="1:64">
      <c r="A56" s="13" t="s">
        <v>30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22">
        <v>0</v>
      </c>
      <c r="AB56" s="19">
        <v>0</v>
      </c>
      <c r="AC56" s="18">
        <v>0</v>
      </c>
      <c r="AD56" s="18">
        <v>-1899825.9651396</v>
      </c>
      <c r="AE56" s="18">
        <v>-403581.719239</v>
      </c>
      <c r="AF56" s="18">
        <v>-768874.71134028002</v>
      </c>
    </row>
    <row r="57" spans="1:64">
      <c r="A57" s="12" t="s">
        <v>21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-153495.663</v>
      </c>
      <c r="X57" s="17">
        <v>-153495.663</v>
      </c>
      <c r="Y57" s="17">
        <v>-122796.53</v>
      </c>
      <c r="Z57" s="17">
        <v>-122796.53</v>
      </c>
      <c r="AA57" s="17">
        <v>-92097.398000000001</v>
      </c>
      <c r="AB57" s="17">
        <v>-61398.264999999999</v>
      </c>
      <c r="AC57" s="18">
        <v>-30699.13258238</v>
      </c>
      <c r="AD57" s="18">
        <v>0</v>
      </c>
      <c r="AE57" s="18">
        <v>0</v>
      </c>
      <c r="AF57" s="18">
        <v>0</v>
      </c>
    </row>
    <row r="58" spans="1:64">
      <c r="A58" s="12" t="s">
        <v>22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-511587.05600000004</v>
      </c>
      <c r="AA58" s="17">
        <v>-347273.78700000001</v>
      </c>
      <c r="AB58" s="17">
        <v>-242327.97200000001</v>
      </c>
      <c r="AC58" s="18">
        <v>-187907.60827365</v>
      </c>
      <c r="AD58" s="18">
        <v>119641.931</v>
      </c>
      <c r="AE58" s="18">
        <v>0</v>
      </c>
      <c r="AF58" s="18">
        <v>0</v>
      </c>
    </row>
    <row r="59" spans="1:64">
      <c r="A59" s="12" t="s">
        <v>60</v>
      </c>
      <c r="B59" s="17">
        <v>-57072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8">
        <v>0</v>
      </c>
      <c r="AD59" s="18">
        <v>0</v>
      </c>
      <c r="AE59" s="18">
        <v>0</v>
      </c>
      <c r="AF59" s="18">
        <v>0</v>
      </c>
    </row>
    <row r="60" spans="1:64">
      <c r="A60" s="12" t="s">
        <v>61</v>
      </c>
      <c r="B60" s="17">
        <v>-54437.4</v>
      </c>
      <c r="C60" s="17">
        <v>294247.90000000002</v>
      </c>
      <c r="D60" s="17">
        <v>138142.20000000001</v>
      </c>
      <c r="E60" s="17">
        <v>63917.700000000004</v>
      </c>
      <c r="F60" s="17">
        <v>1496450.5999999999</v>
      </c>
      <c r="G60" s="17">
        <v>507794.10000000003</v>
      </c>
      <c r="H60" s="17">
        <v>1435914.6</v>
      </c>
      <c r="I60" s="17">
        <v>1223840.6000000001</v>
      </c>
      <c r="J60" s="17">
        <v>2071274</v>
      </c>
      <c r="K60" s="17">
        <v>1447355.5</v>
      </c>
      <c r="L60" s="17">
        <v>827846.91399999999</v>
      </c>
      <c r="M60" s="17">
        <v>325180.09999999998</v>
      </c>
      <c r="N60" s="17">
        <v>1623881.4890000001</v>
      </c>
      <c r="O60" s="17">
        <v>1985004.5869999998</v>
      </c>
      <c r="P60" s="17">
        <v>1321754.858</v>
      </c>
      <c r="Q60" s="17">
        <v>155384.96599999999</v>
      </c>
      <c r="R60" s="17">
        <v>-271545.30199999997</v>
      </c>
      <c r="S60" s="17">
        <v>-356060.80700000003</v>
      </c>
      <c r="T60" s="17">
        <v>-340522.27799999999</v>
      </c>
      <c r="U60" s="17">
        <v>-1708302.0420000001</v>
      </c>
      <c r="V60" s="17">
        <v>-1166203.7760000001</v>
      </c>
      <c r="W60" s="17">
        <v>-395043.06400000001</v>
      </c>
      <c r="X60" s="17">
        <v>501829.40500000003</v>
      </c>
      <c r="Y60" s="17">
        <v>804228.30700000003</v>
      </c>
      <c r="Z60" s="17">
        <v>2241384.7599999998</v>
      </c>
      <c r="AA60" s="17">
        <v>7148596.4800000004</v>
      </c>
      <c r="AB60" s="17">
        <v>7483135.5999999996</v>
      </c>
      <c r="AC60" s="18">
        <v>631772.0813167505</v>
      </c>
      <c r="AD60" s="18">
        <v>1506362.385</v>
      </c>
      <c r="AE60" s="18">
        <v>9226225.5112379305</v>
      </c>
      <c r="AF60" s="18">
        <v>10041019.1799221</v>
      </c>
    </row>
    <row r="61" spans="1:64" s="2" customFormat="1" ht="17.25">
      <c r="A61" s="8" t="s">
        <v>10</v>
      </c>
      <c r="B61" s="15">
        <f t="shared" ref="B61:AF61" si="13">+B38+B39+B44+B52+B57+B58+B59+B60</f>
        <v>1233169.638</v>
      </c>
      <c r="C61" s="15">
        <f t="shared" si="13"/>
        <v>2922877.7379999999</v>
      </c>
      <c r="D61" s="15">
        <f t="shared" si="13"/>
        <v>3046395.8380000005</v>
      </c>
      <c r="E61" s="15">
        <f t="shared" si="13"/>
        <v>5895484.4380000001</v>
      </c>
      <c r="F61" s="15">
        <f t="shared" si="13"/>
        <v>9370725.2379999999</v>
      </c>
      <c r="G61" s="15">
        <f t="shared" si="13"/>
        <v>11759138.538000001</v>
      </c>
      <c r="H61" s="15">
        <f t="shared" si="13"/>
        <v>15327728.138</v>
      </c>
      <c r="I61" s="15">
        <f t="shared" si="13"/>
        <v>16585888.237999998</v>
      </c>
      <c r="J61" s="15">
        <f t="shared" si="13"/>
        <v>22983960.138</v>
      </c>
      <c r="K61" s="15">
        <f t="shared" si="13"/>
        <v>22944864.038000003</v>
      </c>
      <c r="L61" s="15">
        <f t="shared" si="13"/>
        <v>18022338.462000001</v>
      </c>
      <c r="M61" s="15">
        <f t="shared" si="13"/>
        <v>16421020.277999999</v>
      </c>
      <c r="N61" s="15">
        <f t="shared" si="13"/>
        <v>16645595.300000001</v>
      </c>
      <c r="O61" s="15">
        <f t="shared" si="13"/>
        <v>13217145.854</v>
      </c>
      <c r="P61" s="15">
        <f t="shared" si="13"/>
        <v>19048635.742999997</v>
      </c>
      <c r="Q61" s="15">
        <f t="shared" si="13"/>
        <v>13839687.905000001</v>
      </c>
      <c r="R61" s="15">
        <f t="shared" si="13"/>
        <v>10614089.836000001</v>
      </c>
      <c r="S61" s="15">
        <f t="shared" si="13"/>
        <v>11537903.860000001</v>
      </c>
      <c r="T61" s="15">
        <f t="shared" si="13"/>
        <v>5714520.2290000003</v>
      </c>
      <c r="U61" s="15">
        <f t="shared" si="13"/>
        <v>10475912.663000001</v>
      </c>
      <c r="V61" s="15">
        <f t="shared" si="13"/>
        <v>31930487.844999999</v>
      </c>
      <c r="W61" s="15">
        <f t="shared" si="13"/>
        <v>63076282.899000004</v>
      </c>
      <c r="X61" s="15">
        <f t="shared" si="13"/>
        <v>56860605.504000008</v>
      </c>
      <c r="Y61" s="15">
        <f t="shared" si="13"/>
        <v>57394411.495999992</v>
      </c>
      <c r="Z61" s="15">
        <f t="shared" si="13"/>
        <v>69645116.620000005</v>
      </c>
      <c r="AA61" s="15">
        <f t="shared" si="13"/>
        <v>76528048.806999996</v>
      </c>
      <c r="AB61" s="15">
        <f t="shared" si="13"/>
        <v>86774453.00999999</v>
      </c>
      <c r="AC61" s="15">
        <f t="shared" si="13"/>
        <v>108354634.96986994</v>
      </c>
      <c r="AD61" s="15">
        <f t="shared" si="13"/>
        <v>142100593.82251012</v>
      </c>
      <c r="AE61" s="15">
        <f t="shared" si="13"/>
        <v>103395634.84479728</v>
      </c>
      <c r="AF61" s="15">
        <f t="shared" si="13"/>
        <v>133263576.39161059</v>
      </c>
      <c r="AG61" s="28"/>
      <c r="AH61" s="28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</row>
    <row r="62" spans="1:64" s="2" customFormat="1" ht="17.25">
      <c r="A62" s="14" t="s">
        <v>11</v>
      </c>
      <c r="B62" s="16">
        <f t="shared" ref="B62:AB62" si="14">+B36+B61</f>
        <v>9298138.7685609795</v>
      </c>
      <c r="C62" s="16">
        <f t="shared" si="14"/>
        <v>11088436.323722381</v>
      </c>
      <c r="D62" s="16">
        <f t="shared" si="14"/>
        <v>12798906.886307139</v>
      </c>
      <c r="E62" s="16">
        <f t="shared" si="14"/>
        <v>16161228.438000001</v>
      </c>
      <c r="F62" s="16">
        <f t="shared" si="14"/>
        <v>18117553.921854891</v>
      </c>
      <c r="G62" s="16">
        <f t="shared" si="14"/>
        <v>24529548.403873041</v>
      </c>
      <c r="H62" s="16">
        <f t="shared" si="14"/>
        <v>29149221.662718348</v>
      </c>
      <c r="I62" s="16">
        <f t="shared" si="14"/>
        <v>31874453.28548</v>
      </c>
      <c r="J62" s="16">
        <f t="shared" si="14"/>
        <v>40685448.720242396</v>
      </c>
      <c r="K62" s="16">
        <f t="shared" si="14"/>
        <v>43707685.479167208</v>
      </c>
      <c r="L62" s="16">
        <f t="shared" si="14"/>
        <v>41845981.133981898</v>
      </c>
      <c r="M62" s="16">
        <f t="shared" si="14"/>
        <v>46617666.391968504</v>
      </c>
      <c r="N62" s="16">
        <f t="shared" si="14"/>
        <v>49566174.506887302</v>
      </c>
      <c r="O62" s="16">
        <f t="shared" si="14"/>
        <v>54748945.153689206</v>
      </c>
      <c r="P62" s="16">
        <f t="shared" si="14"/>
        <v>62508340.378819793</v>
      </c>
      <c r="Q62" s="16">
        <f t="shared" si="14"/>
        <v>62384524.973210402</v>
      </c>
      <c r="R62" s="16">
        <f t="shared" si="14"/>
        <v>64799628.523915492</v>
      </c>
      <c r="S62" s="16">
        <f t="shared" si="14"/>
        <v>73825331.615254</v>
      </c>
      <c r="T62" s="16">
        <f t="shared" si="14"/>
        <v>75977922.336162105</v>
      </c>
      <c r="U62" s="16">
        <f t="shared" si="14"/>
        <v>100248457.45118281</v>
      </c>
      <c r="V62" s="16">
        <f t="shared" si="14"/>
        <v>134037099.955615</v>
      </c>
      <c r="W62" s="16">
        <f t="shared" si="14"/>
        <v>170266343.778</v>
      </c>
      <c r="X62" s="16">
        <f t="shared" si="14"/>
        <v>173689666.38300002</v>
      </c>
      <c r="Y62" s="16">
        <f t="shared" si="14"/>
        <v>174883834.07099998</v>
      </c>
      <c r="Z62" s="16">
        <f t="shared" si="14"/>
        <v>190903629.62</v>
      </c>
      <c r="AA62" s="16">
        <f t="shared" si="14"/>
        <v>215007200.80699998</v>
      </c>
      <c r="AB62" s="16">
        <f t="shared" si="14"/>
        <v>253603287.85099998</v>
      </c>
      <c r="AC62" s="16">
        <f>+AC61+AC36</f>
        <v>296619664.03553593</v>
      </c>
      <c r="AD62" s="16">
        <f>+AD61+AD36</f>
        <v>339118483.37551016</v>
      </c>
      <c r="AE62" s="16">
        <f>+AE61+AE36</f>
        <v>300208431.11479723</v>
      </c>
      <c r="AF62" s="16">
        <f>+AF61+AF36</f>
        <v>345114511.3376106</v>
      </c>
      <c r="AG62" s="28"/>
      <c r="AH62" s="28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</row>
    <row r="63" spans="1:64" s="10" customFormat="1" hidden="1">
      <c r="B63" s="17">
        <f>+B20-B62</f>
        <v>-0.56856097839772701</v>
      </c>
      <c r="C63" s="17">
        <f t="shared" ref="C63:AE63" si="15">+C20-C62</f>
        <v>-2.3722382262349129E-2</v>
      </c>
      <c r="D63" s="17">
        <f t="shared" si="15"/>
        <v>4.0841612964868546E-2</v>
      </c>
      <c r="E63" s="17">
        <f t="shared" si="15"/>
        <v>-0.13800000213086605</v>
      </c>
      <c r="F63" s="17">
        <f t="shared" si="15"/>
        <v>-0.4218548908829689</v>
      </c>
      <c r="G63" s="17">
        <f t="shared" si="15"/>
        <v>-3.8730353116989136E-3</v>
      </c>
      <c r="H63" s="17">
        <f t="shared" si="15"/>
        <v>-6.2718350440263748E-2</v>
      </c>
      <c r="I63" s="17">
        <f t="shared" si="15"/>
        <v>-8.5479993373155594E-2</v>
      </c>
      <c r="J63" s="17">
        <f t="shared" si="15"/>
        <v>-2.0242400467395782E-2</v>
      </c>
      <c r="K63" s="17">
        <f t="shared" si="15"/>
        <v>-7.9167209565639496E-2</v>
      </c>
      <c r="L63" s="17">
        <f t="shared" si="15"/>
        <v>-3.398190438747406E-2</v>
      </c>
      <c r="M63" s="17">
        <f t="shared" si="15"/>
        <v>-9.1968514025211334E-2</v>
      </c>
      <c r="N63" s="17">
        <f t="shared" si="15"/>
        <v>-6.8873018026351929E-3</v>
      </c>
      <c r="O63" s="17">
        <f t="shared" si="15"/>
        <v>-5.3689204156398773E-2</v>
      </c>
      <c r="P63" s="17">
        <f t="shared" si="15"/>
        <v>2.1180212497711182E-2</v>
      </c>
      <c r="Q63" s="17">
        <f t="shared" si="15"/>
        <v>2.6789605617523193E-2</v>
      </c>
      <c r="R63" s="17">
        <f t="shared" si="15"/>
        <v>-2.3915484547615051E-2</v>
      </c>
      <c r="S63" s="17">
        <f t="shared" si="15"/>
        <v>-5.4415255784988403E-2</v>
      </c>
      <c r="T63" s="17">
        <f t="shared" si="15"/>
        <v>-1.3162538409233093E-2</v>
      </c>
      <c r="U63" s="17">
        <f t="shared" si="15"/>
        <v>-0.94273269176483154</v>
      </c>
      <c r="V63" s="17">
        <f t="shared" si="15"/>
        <v>-1.1869907379150391E-2</v>
      </c>
      <c r="W63" s="17">
        <f t="shared" si="15"/>
        <v>1.4599859714508057E-3</v>
      </c>
      <c r="X63" s="17">
        <f t="shared" si="15"/>
        <v>6.9588422775268555E-5</v>
      </c>
      <c r="Y63" s="17">
        <f t="shared" si="15"/>
        <v>-4.0897727012634277E-4</v>
      </c>
      <c r="Z63" s="17">
        <f t="shared" si="15"/>
        <v>0.37999999523162842</v>
      </c>
      <c r="AA63" s="17">
        <f t="shared" si="15"/>
        <v>0.19300001859664917</v>
      </c>
      <c r="AB63" s="17">
        <f t="shared" si="15"/>
        <v>0</v>
      </c>
      <c r="AC63" s="17">
        <f t="shared" si="15"/>
        <v>4.76837158203125E-7</v>
      </c>
      <c r="AD63" s="17"/>
      <c r="AE63" s="17">
        <f t="shared" si="15"/>
        <v>2.0271539688110352E-4</v>
      </c>
      <c r="AF63" s="17"/>
      <c r="AG63" s="28"/>
      <c r="AH63" s="28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</row>
    <row r="64" spans="1:64" s="10" customFormat="1" hidden="1">
      <c r="B64" s="17">
        <f>+B36+B61-B62</f>
        <v>0</v>
      </c>
      <c r="C64" s="17">
        <f t="shared" ref="C64:AC64" si="16">+C36+C61-C62</f>
        <v>0</v>
      </c>
      <c r="D64" s="17">
        <f t="shared" si="16"/>
        <v>0</v>
      </c>
      <c r="E64" s="17">
        <f t="shared" si="16"/>
        <v>0</v>
      </c>
      <c r="F64" s="17">
        <f t="shared" si="16"/>
        <v>0</v>
      </c>
      <c r="G64" s="17">
        <f t="shared" si="16"/>
        <v>0</v>
      </c>
      <c r="H64" s="17">
        <f t="shared" si="16"/>
        <v>0</v>
      </c>
      <c r="I64" s="17">
        <f t="shared" si="16"/>
        <v>0</v>
      </c>
      <c r="J64" s="17">
        <f t="shared" si="16"/>
        <v>0</v>
      </c>
      <c r="K64" s="17">
        <f t="shared" si="16"/>
        <v>0</v>
      </c>
      <c r="L64" s="17">
        <f t="shared" si="16"/>
        <v>0</v>
      </c>
      <c r="M64" s="17">
        <f t="shared" si="16"/>
        <v>0</v>
      </c>
      <c r="N64" s="17">
        <f t="shared" si="16"/>
        <v>0</v>
      </c>
      <c r="O64" s="17">
        <f t="shared" si="16"/>
        <v>0</v>
      </c>
      <c r="P64" s="17">
        <f t="shared" si="16"/>
        <v>0</v>
      </c>
      <c r="Q64" s="17">
        <f t="shared" si="16"/>
        <v>0</v>
      </c>
      <c r="R64" s="17">
        <f t="shared" si="16"/>
        <v>0</v>
      </c>
      <c r="S64" s="17">
        <f t="shared" si="16"/>
        <v>0</v>
      </c>
      <c r="T64" s="17">
        <f t="shared" si="16"/>
        <v>0</v>
      </c>
      <c r="U64" s="17">
        <f t="shared" si="16"/>
        <v>0</v>
      </c>
      <c r="V64" s="17">
        <f t="shared" si="16"/>
        <v>0</v>
      </c>
      <c r="W64" s="17">
        <f t="shared" si="16"/>
        <v>0</v>
      </c>
      <c r="X64" s="17">
        <f t="shared" si="16"/>
        <v>0</v>
      </c>
      <c r="Y64" s="17">
        <f t="shared" si="16"/>
        <v>0</v>
      </c>
      <c r="Z64" s="17">
        <f t="shared" si="16"/>
        <v>0</v>
      </c>
      <c r="AA64" s="17">
        <f t="shared" si="16"/>
        <v>0</v>
      </c>
      <c r="AB64" s="17">
        <f t="shared" si="16"/>
        <v>0</v>
      </c>
      <c r="AC64" s="17">
        <f t="shared" si="16"/>
        <v>0</v>
      </c>
      <c r="AD64" s="17"/>
      <c r="AE64" s="17">
        <f>+AE35+AE61-AE62</f>
        <v>-196543829.19899994</v>
      </c>
      <c r="AF64" s="17"/>
      <c r="AG64" s="28"/>
      <c r="AH64" s="28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</row>
    <row r="65" spans="2:64" s="10" customFormat="1" hidden="1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>
        <v>-4.8989057540893555E-4</v>
      </c>
      <c r="AF65" s="17"/>
      <c r="AG65" s="28"/>
      <c r="AH65" s="28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</row>
    <row r="66" spans="2:64" s="10" customFormat="1" hidden="1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>
        <v>-4.8983097076416016E-4</v>
      </c>
      <c r="AF66" s="17"/>
      <c r="AG66" s="28"/>
      <c r="AH66" s="28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</row>
    <row r="67" spans="2:64" s="10" customFormat="1" hidden="1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28"/>
      <c r="AH67" s="28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</row>
    <row r="68" spans="2:64" s="10" customFormat="1" hidden="1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28"/>
      <c r="AH68" s="28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</row>
    <row r="69" spans="2:64" ht="15.75" customHeight="1"/>
  </sheetData>
  <pageMargins left="0.7" right="0.7" top="0.75" bottom="0.75" header="0.3" footer="0.3"/>
  <pageSetup scale="25" orientation="landscape" r:id="rId1"/>
  <ignoredErrors>
    <ignoredError sqref="B44:AP6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C03B0B9649E74F87A5643FC9D8CD2C" ma:contentTypeVersion="10" ma:contentTypeDescription="Create a new document." ma:contentTypeScope="" ma:versionID="10b30b0cde4be16a4ca6fd3f900a9150">
  <xsd:schema xmlns:xsd="http://www.w3.org/2001/XMLSchema" xmlns:xs="http://www.w3.org/2001/XMLSchema" xmlns:p="http://schemas.microsoft.com/office/2006/metadata/properties" xmlns:ns3="d2f5bc6c-108c-4625-8272-d7d6b01bc796" targetNamespace="http://schemas.microsoft.com/office/2006/metadata/properties" ma:root="true" ma:fieldsID="931e1f9b3602188aaf9e8dbcf0d1c3b4" ns3:_="">
    <xsd:import namespace="d2f5bc6c-108c-4625-8272-d7d6b01bc7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5bc6c-108c-4625-8272-d7d6b01bc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588F27-8208-4BB9-9F44-E58A000719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6265BC-3F18-442B-B372-BA76BCA1207C}">
  <ds:schemaRefs>
    <ds:schemaRef ds:uri="d2f5bc6c-108c-4625-8272-d7d6b01bc79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FC681ED-9109-4569-98CC-FFB1C6AE7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5bc6c-108c-4625-8272-d7d6b01bc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Est. de Sit. Financie</vt:lpstr>
      <vt:lpstr>'Histórico Est. de Sit. Financie'!Área_de_impresión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pruebaMASHP</dc:creator>
  <cp:lastModifiedBy>Duarte González Yadira Slendy</cp:lastModifiedBy>
  <cp:lastPrinted>2019-03-04T16:10:01Z</cp:lastPrinted>
  <dcterms:created xsi:type="dcterms:W3CDTF">2012-08-23T15:29:05Z</dcterms:created>
  <dcterms:modified xsi:type="dcterms:W3CDTF">2025-02-12T14:28:20Z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0x01010044C03B0B9649E74F87A5643FC9D8CD2C</vt:lpwstr>
  </property>
  <property fmtid="{D5CDD505-2E9C-101B-9397-08002B2CF9AE}" pid="3" name="MSIP_Label_d7faaadc-1a6d-4614-bb5b-a314f37e002a_Enabled">
    <vt:lpwstr>true</vt:lpwstr>
  </property>
  <property fmtid="{D5CDD505-2E9C-101B-9397-08002B2CF9AE}" pid="4" name="MSIP_Label_d7faaadc-1a6d-4614-bb5b-a314f37e002a_SetDate">
    <vt:lpwstr>2022-09-07T21:28:52Z</vt:lpwstr>
  </property>
  <property fmtid="{D5CDD505-2E9C-101B-9397-08002B2CF9AE}" pid="5" name="MSIP_Label_d7faaadc-1a6d-4614-bb5b-a314f37e002a_Method">
    <vt:lpwstr>Standard</vt:lpwstr>
  </property>
  <property fmtid="{D5CDD505-2E9C-101B-9397-08002B2CF9AE}" pid="6" name="MSIP_Label_d7faaadc-1a6d-4614-bb5b-a314f37e002a_Name">
    <vt:lpwstr>Documento en construcción</vt:lpwstr>
  </property>
  <property fmtid="{D5CDD505-2E9C-101B-9397-08002B2CF9AE}" pid="7" name="MSIP_Label_d7faaadc-1a6d-4614-bb5b-a314f37e002a_SiteId">
    <vt:lpwstr>2ff255e1-ae00-44bc-9787-fa8f8061bf68</vt:lpwstr>
  </property>
  <property fmtid="{D5CDD505-2E9C-101B-9397-08002B2CF9AE}" pid="8" name="MSIP_Label_d7faaadc-1a6d-4614-bb5b-a314f37e002a_ActionId">
    <vt:lpwstr>ca5f6208-14ba-4d78-95d8-4245adea3a23</vt:lpwstr>
  </property>
  <property fmtid="{D5CDD505-2E9C-101B-9397-08002B2CF9AE}" pid="9" name="MSIP_Label_d7faaadc-1a6d-4614-bb5b-a314f37e002a_ContentBits">
    <vt:lpwstr>0</vt:lpwstr>
  </property>
</Properties>
</file>